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40" windowWidth="15570" windowHeight="11895" tabRatio="601" activeTab="1"/>
  </bookViews>
  <sheets>
    <sheet name="ф.20 за 9 мес.2021 г." sheetId="16" r:id="rId1"/>
    <sheet name="ф.21" sheetId="18" r:id="rId2"/>
  </sheets>
  <definedNames>
    <definedName name="_xlnm.Print_Area" localSheetId="0">'ф.20 за 9 мес.2021 г.'!$A$1:$J$194</definedName>
    <definedName name="_xlnm.Print_Area" localSheetId="1">ф.21!$A$1:$J$214</definedName>
  </definedNames>
  <calcPr calcId="144525"/>
</workbook>
</file>

<file path=xl/calcChain.xml><?xml version="1.0" encoding="utf-8"?>
<calcChain xmlns="http://schemas.openxmlformats.org/spreadsheetml/2006/main">
  <c r="J206" i="18" l="1"/>
  <c r="I206" i="18"/>
  <c r="J207" i="18"/>
  <c r="I207" i="18"/>
  <c r="J178" i="18"/>
  <c r="I178" i="18"/>
  <c r="J179" i="18"/>
  <c r="I179" i="18"/>
  <c r="I145" i="16"/>
  <c r="J145" i="16"/>
  <c r="H145" i="16"/>
  <c r="I148" i="16"/>
  <c r="J148" i="16"/>
  <c r="H148" i="16"/>
  <c r="J95" i="16"/>
  <c r="J98" i="16"/>
  <c r="J43" i="16"/>
  <c r="I45" i="16"/>
  <c r="I43" i="16"/>
  <c r="H97" i="16"/>
  <c r="I95" i="16"/>
  <c r="H95" i="16"/>
  <c r="I85" i="16" l="1"/>
  <c r="J85" i="16"/>
  <c r="H85" i="16"/>
  <c r="H82" i="16"/>
  <c r="H72" i="16" s="1"/>
  <c r="I117" i="16"/>
  <c r="I120" i="16"/>
  <c r="H81" i="16"/>
  <c r="H71" i="16" s="1"/>
  <c r="J116" i="16"/>
  <c r="I116" i="16"/>
  <c r="J22" i="16" l="1"/>
  <c r="I22" i="16"/>
  <c r="H22" i="16"/>
  <c r="I179" i="16" l="1"/>
  <c r="J179" i="16"/>
  <c r="H179" i="16"/>
  <c r="I178" i="16"/>
  <c r="J178" i="16"/>
  <c r="H178" i="16"/>
  <c r="I176" i="16"/>
  <c r="J176" i="16"/>
  <c r="H176" i="16"/>
  <c r="I175" i="16"/>
  <c r="J175" i="16"/>
  <c r="H175" i="16"/>
  <c r="I77" i="18"/>
  <c r="I72" i="18" s="1"/>
  <c r="J26" i="18"/>
  <c r="I26" i="18"/>
  <c r="I27" i="18"/>
  <c r="I25" i="18" l="1"/>
  <c r="I139" i="16"/>
  <c r="I136" i="16"/>
  <c r="J81" i="16" l="1"/>
  <c r="I81" i="16" l="1"/>
  <c r="I90" i="16" l="1"/>
  <c r="I71" i="16" l="1"/>
  <c r="H32" i="16"/>
  <c r="H42" i="16"/>
  <c r="H36" i="16"/>
  <c r="H29" i="16"/>
  <c r="I29" i="16" l="1"/>
  <c r="I32" i="16"/>
  <c r="J32" i="16"/>
  <c r="I36" i="16"/>
  <c r="J36" i="16"/>
  <c r="I40" i="16"/>
  <c r="J40" i="16"/>
  <c r="H40" i="16"/>
  <c r="I39" i="16"/>
  <c r="J39" i="16"/>
  <c r="I37" i="16"/>
  <c r="J37" i="16"/>
  <c r="H37" i="16"/>
  <c r="H35" i="16" s="1"/>
  <c r="I174" i="16"/>
  <c r="D33" i="18"/>
  <c r="D32" i="18" s="1"/>
  <c r="E33" i="18"/>
  <c r="E32" i="18" s="1"/>
  <c r="G33" i="18"/>
  <c r="G32" i="18" s="1"/>
  <c r="D35" i="18"/>
  <c r="E35" i="18"/>
  <c r="G35" i="18"/>
  <c r="D46" i="18"/>
  <c r="E46" i="18"/>
  <c r="G46" i="18"/>
  <c r="D49" i="18"/>
  <c r="E49" i="18"/>
  <c r="G49" i="18"/>
  <c r="I52" i="18"/>
  <c r="J52" i="18"/>
  <c r="D56" i="18"/>
  <c r="D52" i="18" s="1"/>
  <c r="E56" i="18"/>
  <c r="E52" i="18" s="1"/>
  <c r="G56" i="18"/>
  <c r="G52" i="18" s="1"/>
  <c r="I59" i="18"/>
  <c r="J59" i="18"/>
  <c r="D60" i="18"/>
  <c r="E60" i="18"/>
  <c r="G60" i="18"/>
  <c r="D63" i="18"/>
  <c r="E63" i="18"/>
  <c r="G63" i="18"/>
  <c r="J27" i="18"/>
  <c r="J25" i="18" s="1"/>
  <c r="J174" i="16" l="1"/>
  <c r="J35" i="16"/>
  <c r="E31" i="18"/>
  <c r="I38" i="16"/>
  <c r="I35" i="16"/>
  <c r="J38" i="16"/>
  <c r="G31" i="18"/>
  <c r="G45" i="18"/>
  <c r="E45" i="18"/>
  <c r="D45" i="18"/>
  <c r="D31" i="18"/>
  <c r="D59" i="18"/>
  <c r="G59" i="18"/>
  <c r="E59" i="18"/>
  <c r="I208" i="18"/>
  <c r="J208" i="18"/>
  <c r="I34" i="16" l="1"/>
  <c r="J205" i="18"/>
  <c r="I205" i="18"/>
  <c r="J34" i="16"/>
  <c r="J90" i="16"/>
  <c r="I75" i="16"/>
  <c r="I87" i="16"/>
  <c r="J87" i="16"/>
  <c r="H87" i="16"/>
  <c r="I101" i="16"/>
  <c r="J101" i="16"/>
  <c r="J104" i="16"/>
  <c r="I104" i="16"/>
  <c r="H104" i="16"/>
  <c r="H101" i="16"/>
  <c r="I82" i="16"/>
  <c r="I72" i="16" s="1"/>
  <c r="J82" i="16"/>
  <c r="I42" i="16"/>
  <c r="I80" i="16" l="1"/>
  <c r="J86" i="16"/>
  <c r="H86" i="16"/>
  <c r="I86" i="16"/>
  <c r="J80" i="16"/>
  <c r="J71" i="16"/>
  <c r="J100" i="16"/>
  <c r="I100" i="16"/>
  <c r="H100" i="16"/>
  <c r="I115" i="16"/>
  <c r="J75" i="16"/>
  <c r="J72" i="16"/>
  <c r="J157" i="16"/>
  <c r="I154" i="16"/>
  <c r="I147" i="16" s="1"/>
  <c r="J154" i="16"/>
  <c r="J147" i="16" s="1"/>
  <c r="H154" i="16"/>
  <c r="H147" i="16" s="1"/>
  <c r="H157" i="16"/>
  <c r="I159" i="16"/>
  <c r="I153" i="16" s="1"/>
  <c r="J159" i="16"/>
  <c r="H159" i="16"/>
  <c r="I157" i="16"/>
  <c r="J70" i="16" l="1"/>
  <c r="I70" i="16"/>
  <c r="I156" i="16"/>
  <c r="H156" i="16"/>
  <c r="J156" i="16"/>
  <c r="I135" i="16" l="1"/>
  <c r="J42" i="16" l="1"/>
  <c r="J73" i="18" l="1"/>
  <c r="J29" i="16"/>
  <c r="I24" i="16"/>
  <c r="J24" i="16"/>
  <c r="H24" i="16"/>
  <c r="J21" i="16"/>
  <c r="H21" i="16"/>
  <c r="H15" i="16"/>
  <c r="I15" i="16"/>
  <c r="J15" i="16"/>
  <c r="I162" i="16"/>
  <c r="J162" i="16"/>
  <c r="H162" i="16"/>
  <c r="J164" i="16"/>
  <c r="J153" i="16" s="1"/>
  <c r="H164" i="16"/>
  <c r="H153" i="16" s="1"/>
  <c r="H70" i="16" l="1"/>
  <c r="H94" i="16"/>
  <c r="I150" i="16"/>
  <c r="I149" i="16" s="1"/>
  <c r="I151" i="16"/>
  <c r="J151" i="16"/>
  <c r="J144" i="16" s="1"/>
  <c r="J150" i="16"/>
  <c r="J149" i="16" s="1"/>
  <c r="H151" i="16"/>
  <c r="H144" i="16" s="1"/>
  <c r="H150" i="16"/>
  <c r="H149" i="16" s="1"/>
  <c r="I161" i="16"/>
  <c r="J161" i="16"/>
  <c r="H161" i="16"/>
  <c r="I144" i="16" l="1"/>
  <c r="I13" i="16" s="1"/>
  <c r="J13" i="16"/>
  <c r="H143" i="16"/>
  <c r="H80" i="16"/>
  <c r="I143" i="16" l="1"/>
  <c r="I146" i="16"/>
  <c r="H19" i="16"/>
  <c r="H146" i="16"/>
  <c r="H142" i="16" s="1"/>
  <c r="J19" i="16"/>
  <c r="J146" i="16"/>
  <c r="I19" i="16"/>
  <c r="I142" i="16" l="1"/>
  <c r="H75" i="16"/>
  <c r="J136" i="16"/>
  <c r="H13" i="16"/>
  <c r="I56" i="16"/>
  <c r="J56" i="16"/>
  <c r="H56" i="16"/>
  <c r="H39" i="16" l="1"/>
  <c r="H115" i="16"/>
  <c r="I21" i="16"/>
  <c r="I33" i="16"/>
  <c r="I18" i="16" s="1"/>
  <c r="J33" i="16"/>
  <c r="H33" i="16"/>
  <c r="I30" i="16"/>
  <c r="I28" i="16" s="1"/>
  <c r="J30" i="16"/>
  <c r="H30" i="16"/>
  <c r="H28" i="16" s="1"/>
  <c r="H167" i="16"/>
  <c r="I167" i="16"/>
  <c r="J167" i="16"/>
  <c r="H170" i="16"/>
  <c r="I170" i="16"/>
  <c r="J170" i="16"/>
  <c r="H129" i="16"/>
  <c r="I129" i="16"/>
  <c r="J129" i="16"/>
  <c r="H132" i="16"/>
  <c r="I132" i="16"/>
  <c r="J132" i="16"/>
  <c r="H38" i="16" l="1"/>
  <c r="H34" i="16" s="1"/>
  <c r="H31" i="16"/>
  <c r="H27" i="16" s="1"/>
  <c r="J31" i="16"/>
  <c r="J28" i="16"/>
  <c r="I31" i="16"/>
  <c r="H128" i="16"/>
  <c r="J128" i="16"/>
  <c r="H166" i="16"/>
  <c r="I166" i="16"/>
  <c r="J166" i="16"/>
  <c r="I128" i="16"/>
  <c r="J72" i="18"/>
  <c r="J13" i="18" l="1"/>
  <c r="J14" i="18"/>
  <c r="I76" i="18"/>
  <c r="J12" i="18" l="1"/>
  <c r="J3" i="18" s="1"/>
  <c r="I13" i="18"/>
  <c r="J211" i="18"/>
  <c r="I211" i="18"/>
  <c r="G210" i="18"/>
  <c r="E210" i="18"/>
  <c r="D210" i="18"/>
  <c r="G209" i="18"/>
  <c r="E209" i="18"/>
  <c r="D209" i="18"/>
  <c r="F208" i="18"/>
  <c r="F205" i="18"/>
  <c r="G200" i="18"/>
  <c r="E200" i="18"/>
  <c r="D200" i="18"/>
  <c r="G197" i="18"/>
  <c r="E197" i="18"/>
  <c r="D197" i="18"/>
  <c r="J196" i="18"/>
  <c r="I196" i="18"/>
  <c r="G193" i="18"/>
  <c r="E193" i="18"/>
  <c r="D193" i="18"/>
  <c r="G190" i="18"/>
  <c r="E190" i="18"/>
  <c r="D190" i="18"/>
  <c r="J189" i="18"/>
  <c r="I189" i="18"/>
  <c r="G186" i="18"/>
  <c r="E186" i="18"/>
  <c r="D186" i="18"/>
  <c r="I182" i="18"/>
  <c r="G183" i="18"/>
  <c r="E183" i="18"/>
  <c r="D183" i="18"/>
  <c r="D182" i="18" s="1"/>
  <c r="J182" i="18"/>
  <c r="G181" i="18"/>
  <c r="E181" i="18"/>
  <c r="D181" i="18"/>
  <c r="G180" i="18"/>
  <c r="E180" i="18"/>
  <c r="D180" i="18"/>
  <c r="G178" i="18"/>
  <c r="E178" i="18"/>
  <c r="F177" i="18"/>
  <c r="G174" i="18"/>
  <c r="E174" i="18"/>
  <c r="D174" i="18"/>
  <c r="G173" i="18"/>
  <c r="G171" i="18" s="1"/>
  <c r="E173" i="18"/>
  <c r="E171" i="18" s="1"/>
  <c r="D171" i="18"/>
  <c r="I73" i="18"/>
  <c r="I14" i="18" s="1"/>
  <c r="G167" i="18"/>
  <c r="E167" i="18"/>
  <c r="D167" i="18"/>
  <c r="I163" i="18"/>
  <c r="G164" i="18"/>
  <c r="E164" i="18"/>
  <c r="D164" i="18"/>
  <c r="J163" i="18"/>
  <c r="G153" i="18"/>
  <c r="E153" i="18"/>
  <c r="D153" i="18"/>
  <c r="G152" i="18"/>
  <c r="E152" i="18"/>
  <c r="D152" i="18"/>
  <c r="J151" i="18"/>
  <c r="I151" i="18"/>
  <c r="G148" i="18"/>
  <c r="E148" i="18"/>
  <c r="D148" i="18"/>
  <c r="G145" i="18"/>
  <c r="E145" i="18"/>
  <c r="D145" i="18"/>
  <c r="J144" i="18"/>
  <c r="I144" i="18"/>
  <c r="G141" i="18"/>
  <c r="E141" i="18"/>
  <c r="D141" i="18"/>
  <c r="G140" i="18"/>
  <c r="E140" i="18"/>
  <c r="D140" i="18"/>
  <c r="J139" i="18"/>
  <c r="I139" i="18"/>
  <c r="G136" i="18"/>
  <c r="E136" i="18"/>
  <c r="D136" i="18"/>
  <c r="G133" i="18"/>
  <c r="E133" i="18"/>
  <c r="D133" i="18"/>
  <c r="J132" i="18"/>
  <c r="I132" i="18"/>
  <c r="G129" i="18"/>
  <c r="E129" i="18"/>
  <c r="D129" i="18"/>
  <c r="G126" i="18"/>
  <c r="E126" i="18"/>
  <c r="D126" i="18"/>
  <c r="G124" i="18"/>
  <c r="E124" i="18"/>
  <c r="E122" i="18" s="1"/>
  <c r="D122" i="18"/>
  <c r="G121" i="18"/>
  <c r="G119" i="18" s="1"/>
  <c r="E121" i="18"/>
  <c r="E119" i="18" s="1"/>
  <c r="D119" i="18"/>
  <c r="G117" i="18"/>
  <c r="G115" i="18" s="1"/>
  <c r="J71" i="18"/>
  <c r="E115" i="18"/>
  <c r="D115" i="18"/>
  <c r="G114" i="18"/>
  <c r="E114" i="18"/>
  <c r="E112" i="18" s="1"/>
  <c r="I111" i="18"/>
  <c r="D112" i="18"/>
  <c r="J111" i="18"/>
  <c r="G108" i="18"/>
  <c r="E108" i="18"/>
  <c r="D108" i="18"/>
  <c r="G105" i="18"/>
  <c r="E105" i="18"/>
  <c r="D105" i="18"/>
  <c r="G101" i="18"/>
  <c r="E101" i="18"/>
  <c r="D101" i="18"/>
  <c r="G99" i="18"/>
  <c r="E99" i="18"/>
  <c r="E98" i="18" s="1"/>
  <c r="D99" i="18"/>
  <c r="D98" i="18" s="1"/>
  <c r="J97" i="18"/>
  <c r="I97" i="18"/>
  <c r="G94" i="18"/>
  <c r="E94" i="18"/>
  <c r="E90" i="18" s="1"/>
  <c r="D94" i="18"/>
  <c r="D90" i="18" s="1"/>
  <c r="G91" i="18"/>
  <c r="G87" i="18"/>
  <c r="E87" i="18"/>
  <c r="D87" i="18"/>
  <c r="G85" i="18"/>
  <c r="G84" i="18" s="1"/>
  <c r="E85" i="18"/>
  <c r="E84" i="18" s="1"/>
  <c r="D85" i="18"/>
  <c r="G80" i="18"/>
  <c r="E80" i="18"/>
  <c r="D80" i="18"/>
  <c r="G77" i="18"/>
  <c r="E77" i="18"/>
  <c r="D77" i="18"/>
  <c r="J76" i="18"/>
  <c r="D75" i="18"/>
  <c r="G74" i="18"/>
  <c r="E74" i="18"/>
  <c r="D74" i="18"/>
  <c r="G69" i="18"/>
  <c r="E69" i="18"/>
  <c r="D69" i="18"/>
  <c r="G67" i="18"/>
  <c r="E67" i="18"/>
  <c r="D67" i="18"/>
  <c r="J66" i="18"/>
  <c r="I66" i="18"/>
  <c r="J28" i="18"/>
  <c r="I28" i="18"/>
  <c r="F28" i="18"/>
  <c r="J20" i="18"/>
  <c r="I20" i="18"/>
  <c r="G20" i="18"/>
  <c r="F20" i="18"/>
  <c r="E20" i="18"/>
  <c r="D20" i="18"/>
  <c r="D163" i="18" l="1"/>
  <c r="G163" i="18"/>
  <c r="E163" i="18"/>
  <c r="D16" i="18"/>
  <c r="I12" i="18"/>
  <c r="I3" i="18" s="1"/>
  <c r="D15" i="18"/>
  <c r="E15" i="18"/>
  <c r="G15" i="18"/>
  <c r="G182" i="18"/>
  <c r="G27" i="18"/>
  <c r="E182" i="18"/>
  <c r="D111" i="18"/>
  <c r="E75" i="18"/>
  <c r="E16" i="18" s="1"/>
  <c r="D27" i="18"/>
  <c r="D26" i="18"/>
  <c r="E27" i="18"/>
  <c r="E26" i="18"/>
  <c r="G26" i="18"/>
  <c r="D97" i="18"/>
  <c r="G189" i="18"/>
  <c r="G76" i="18"/>
  <c r="D178" i="18"/>
  <c r="G90" i="18"/>
  <c r="D118" i="18"/>
  <c r="E132" i="18"/>
  <c r="E151" i="18"/>
  <c r="E170" i="18"/>
  <c r="G66" i="18"/>
  <c r="D132" i="18"/>
  <c r="E189" i="18"/>
  <c r="E196" i="18"/>
  <c r="E66" i="18"/>
  <c r="D66" i="18"/>
  <c r="D207" i="18"/>
  <c r="E208" i="18"/>
  <c r="G75" i="18"/>
  <c r="G16" i="18" s="1"/>
  <c r="D170" i="18"/>
  <c r="D179" i="18"/>
  <c r="E179" i="18"/>
  <c r="E177" i="18" s="1"/>
  <c r="D208" i="18"/>
  <c r="G30" i="18"/>
  <c r="E83" i="18"/>
  <c r="G132" i="18"/>
  <c r="G144" i="18"/>
  <c r="D189" i="18"/>
  <c r="D196" i="18"/>
  <c r="G207" i="18"/>
  <c r="G208" i="18"/>
  <c r="E13" i="18"/>
  <c r="G196" i="18"/>
  <c r="D206" i="18"/>
  <c r="G170" i="18"/>
  <c r="E207" i="18"/>
  <c r="E76" i="18"/>
  <c r="G98" i="18"/>
  <c r="G97" i="18" s="1"/>
  <c r="E104" i="18"/>
  <c r="G112" i="18"/>
  <c r="G111" i="18" s="1"/>
  <c r="G122" i="18"/>
  <c r="G118" i="18" s="1"/>
  <c r="E125" i="18"/>
  <c r="E139" i="18"/>
  <c r="G179" i="18"/>
  <c r="G177" i="18" s="1"/>
  <c r="E206" i="18"/>
  <c r="D76" i="18"/>
  <c r="G206" i="18"/>
  <c r="E111" i="18"/>
  <c r="D144" i="18"/>
  <c r="D139" i="18"/>
  <c r="G139" i="18"/>
  <c r="D73" i="18"/>
  <c r="D104" i="18"/>
  <c r="E118" i="18"/>
  <c r="D125" i="18"/>
  <c r="G151" i="18"/>
  <c r="G83" i="18"/>
  <c r="E97" i="18"/>
  <c r="G104" i="18"/>
  <c r="G125" i="18"/>
  <c r="E144" i="18"/>
  <c r="D151" i="18"/>
  <c r="J177" i="18"/>
  <c r="I71" i="18"/>
  <c r="D84" i="18"/>
  <c r="D83" i="18" s="1"/>
  <c r="I177" i="18"/>
  <c r="D14" i="18" l="1"/>
  <c r="E14" i="18"/>
  <c r="E12" i="18" s="1"/>
  <c r="G14" i="18"/>
  <c r="G13" i="18"/>
  <c r="D72" i="18"/>
  <c r="D71" i="18" s="1"/>
  <c r="D13" i="18"/>
  <c r="G25" i="18"/>
  <c r="E25" i="18"/>
  <c r="E73" i="18"/>
  <c r="G29" i="18"/>
  <c r="H30" i="18" s="1"/>
  <c r="D177" i="18"/>
  <c r="D25" i="18"/>
  <c r="G73" i="18"/>
  <c r="G205" i="18"/>
  <c r="D205" i="18"/>
  <c r="G72" i="18"/>
  <c r="G28" i="18"/>
  <c r="E205" i="18"/>
  <c r="E72" i="18"/>
  <c r="D12" i="18" l="1"/>
  <c r="G12" i="18"/>
  <c r="G71" i="18"/>
  <c r="E71" i="18"/>
  <c r="I97" i="16"/>
  <c r="I94" i="16"/>
  <c r="J94" i="16"/>
  <c r="I49" i="16" l="1"/>
  <c r="I48" i="16" s="1"/>
  <c r="J49" i="16"/>
  <c r="J48" i="16" s="1"/>
  <c r="H49" i="16"/>
  <c r="H48" i="16" s="1"/>
  <c r="H45" i="16"/>
  <c r="H41" i="16" s="1"/>
  <c r="I20" i="16" l="1"/>
  <c r="I191" i="16"/>
  <c r="J191" i="16"/>
  <c r="H191" i="16"/>
  <c r="I188" i="16"/>
  <c r="J188" i="16"/>
  <c r="H188" i="16"/>
  <c r="J181" i="16"/>
  <c r="H14" i="16" l="1"/>
  <c r="H12" i="16" s="1"/>
  <c r="H174" i="16"/>
  <c r="J14" i="16"/>
  <c r="J12" i="16" s="1"/>
  <c r="I14" i="16"/>
  <c r="I12" i="16" s="1"/>
  <c r="H187" i="16"/>
  <c r="J187" i="16"/>
  <c r="I187" i="16"/>
  <c r="H20" i="16"/>
  <c r="J20" i="16"/>
  <c r="J184" i="16" l="1"/>
  <c r="J180" i="16" s="1"/>
  <c r="I184" i="16"/>
  <c r="H184" i="16"/>
  <c r="I181" i="16"/>
  <c r="H181" i="16"/>
  <c r="J177" i="16"/>
  <c r="I177" i="16"/>
  <c r="H177" i="16"/>
  <c r="J139" i="16"/>
  <c r="J135" i="16" s="1"/>
  <c r="H139" i="16"/>
  <c r="H136" i="16"/>
  <c r="J125" i="16"/>
  <c r="I125" i="16"/>
  <c r="H125" i="16"/>
  <c r="J122" i="16"/>
  <c r="I122" i="16"/>
  <c r="H122" i="16"/>
  <c r="J118" i="16"/>
  <c r="I118" i="16"/>
  <c r="H118" i="16"/>
  <c r="J115" i="16"/>
  <c r="J111" i="16"/>
  <c r="J84" i="16" s="1"/>
  <c r="I111" i="16"/>
  <c r="I84" i="16" s="1"/>
  <c r="H111" i="16"/>
  <c r="H84" i="16" s="1"/>
  <c r="J108" i="16"/>
  <c r="I108" i="16"/>
  <c r="H108" i="16"/>
  <c r="J97" i="16"/>
  <c r="J93" i="16" s="1"/>
  <c r="H93" i="16"/>
  <c r="J66" i="16"/>
  <c r="I66" i="16"/>
  <c r="H66" i="16"/>
  <c r="J63" i="16"/>
  <c r="I63" i="16"/>
  <c r="H63" i="16"/>
  <c r="J59" i="16"/>
  <c r="I59" i="16"/>
  <c r="H59" i="16"/>
  <c r="J45" i="16"/>
  <c r="I41" i="16"/>
  <c r="I83" i="16" l="1"/>
  <c r="I79" i="16" s="1"/>
  <c r="I74" i="16"/>
  <c r="I17" i="16" s="1"/>
  <c r="J74" i="16"/>
  <c r="J17" i="16" s="1"/>
  <c r="J83" i="16"/>
  <c r="J79" i="16" s="1"/>
  <c r="H74" i="16"/>
  <c r="H83" i="16"/>
  <c r="H79" i="16" s="1"/>
  <c r="H173" i="16"/>
  <c r="H18" i="16"/>
  <c r="I173" i="16"/>
  <c r="J18" i="16"/>
  <c r="I77" i="16"/>
  <c r="J77" i="16"/>
  <c r="I78" i="16"/>
  <c r="H77" i="16"/>
  <c r="J121" i="16"/>
  <c r="J107" i="16"/>
  <c r="H121" i="16"/>
  <c r="I121" i="16"/>
  <c r="I93" i="16"/>
  <c r="H55" i="16"/>
  <c r="J143" i="16"/>
  <c r="J142" i="16" s="1"/>
  <c r="I55" i="16"/>
  <c r="H62" i="16"/>
  <c r="I107" i="16"/>
  <c r="H107" i="16"/>
  <c r="H114" i="16"/>
  <c r="J55" i="16"/>
  <c r="J62" i="16"/>
  <c r="I114" i="16"/>
  <c r="J114" i="16"/>
  <c r="H135" i="16"/>
  <c r="H180" i="16"/>
  <c r="I62" i="16"/>
  <c r="I180" i="16"/>
  <c r="J173" i="16"/>
  <c r="J41" i="16"/>
  <c r="H78" i="16" l="1"/>
  <c r="J73" i="16"/>
  <c r="J69" i="16" s="1"/>
  <c r="J78" i="16"/>
  <c r="H73" i="16"/>
  <c r="H17" i="16"/>
  <c r="H16" i="16" s="1"/>
  <c r="H11" i="16" s="1"/>
  <c r="H2" i="16" s="1"/>
  <c r="J16" i="16"/>
  <c r="I16" i="16"/>
  <c r="J76" i="16"/>
  <c r="I76" i="16"/>
  <c r="H76" i="16"/>
  <c r="I73" i="16"/>
  <c r="I27" i="16"/>
  <c r="J27" i="16"/>
  <c r="H69" i="16" l="1"/>
  <c r="I11" i="16"/>
  <c r="I2" i="16" s="1"/>
  <c r="J11" i="16"/>
  <c r="J2" i="16" s="1"/>
  <c r="I69" i="16"/>
</calcChain>
</file>

<file path=xl/sharedStrings.xml><?xml version="1.0" encoding="utf-8"?>
<sst xmlns="http://schemas.openxmlformats.org/spreadsheetml/2006/main" count="1059" uniqueCount="93">
  <si>
    <t>973</t>
  </si>
  <si>
    <t>Финансовое обеспечение выполнения функций государственных органов, оказания услуг и выполнения работ</t>
  </si>
  <si>
    <t>932</t>
  </si>
  <si>
    <t>Код бюджетной классификации</t>
  </si>
  <si>
    <t>1</t>
  </si>
  <si>
    <t>2</t>
  </si>
  <si>
    <t>4</t>
  </si>
  <si>
    <t>07</t>
  </si>
  <si>
    <t>Государственная программа</t>
  </si>
  <si>
    <t>республиканский бюджет</t>
  </si>
  <si>
    <t>федеральный бюджет</t>
  </si>
  <si>
    <t>04</t>
  </si>
  <si>
    <t>02</t>
  </si>
  <si>
    <t>Содействие развитию дошкольного и общего образования</t>
  </si>
  <si>
    <t xml:space="preserve"> Развитие дополнительного образования детей и реализация мероприятий молодежной политики</t>
  </si>
  <si>
    <t>Статус структурного элемента</t>
  </si>
  <si>
    <t>Наименование структурного элемента</t>
  </si>
  <si>
    <t xml:space="preserve">Подпрограмма </t>
  </si>
  <si>
    <t>Основное мероприятия</t>
  </si>
  <si>
    <t>Развитие образования в Кабардино-Балкарской Республике</t>
  </si>
  <si>
    <t>ГРБС (координатор,исполнитель)</t>
  </si>
  <si>
    <t>ГРБС</t>
  </si>
  <si>
    <t>Объемы бюджетных ассигнований (тыс.руб.)</t>
  </si>
  <si>
    <t>сводная бюджетная роспись республиканского бюджета,бюджетов ГВФ на  отчетную дату</t>
  </si>
  <si>
    <t xml:space="preserve">кассовое исполнение </t>
  </si>
  <si>
    <t>всего,в том числе</t>
  </si>
  <si>
    <t>ГРБС (исполнитель государственной программы)</t>
  </si>
  <si>
    <t>ГРБС-исполнитель 1</t>
  </si>
  <si>
    <t>Развитие кадрового потенциала системы дошкольного и общего образования</t>
  </si>
  <si>
    <t xml:space="preserve"> Реализация образовательных программ профессионального образования</t>
  </si>
  <si>
    <t>Социальная поддержка обучающихся в организациях профессионального образования</t>
  </si>
  <si>
    <t xml:space="preserve"> Поддержка талантливой молодежи в организациях профессионального образования</t>
  </si>
  <si>
    <t>ГП</t>
  </si>
  <si>
    <t>пГП</t>
  </si>
  <si>
    <t>ОМ</t>
  </si>
  <si>
    <t>Совершенствование управления системой образования</t>
  </si>
  <si>
    <t>Выявление и поддержка одаренных детей и молодежи</t>
  </si>
  <si>
    <t>Реализация образовательных программ дополнительного образования детей и мероприятия по их развитию</t>
  </si>
  <si>
    <t>Основное мероприятие</t>
  </si>
  <si>
    <t>Развитие инфраструктуры системы дошкольного и общего образования</t>
  </si>
  <si>
    <t>Реализация отдельных мероприятий приоритетного проекта "Создание современной образовательной среды для школьников"</t>
  </si>
  <si>
    <t>х</t>
  </si>
  <si>
    <t>09</t>
  </si>
  <si>
    <t>03</t>
  </si>
  <si>
    <t>05</t>
  </si>
  <si>
    <t>01</t>
  </si>
  <si>
    <t>Сводная бюджетная роспись республиканского бюджет, план  на 1 января отчетного года</t>
  </si>
  <si>
    <t>ГРБС -Минпросвещения КБР</t>
  </si>
  <si>
    <t>ГРБС-Минстрой КБР</t>
  </si>
  <si>
    <t>Содейстие развитию среднего профессионального образования и дополнительного профессионального обучения</t>
  </si>
  <si>
    <t>Региональный проект</t>
  </si>
  <si>
    <t>Успех каждого ребенка</t>
  </si>
  <si>
    <t>Современная школа</t>
  </si>
  <si>
    <t>Учитель будущего</t>
  </si>
  <si>
    <t>Цифровая образовательная среда</t>
  </si>
  <si>
    <t>Создание дополнительных мест  для детей в возрасте от полутора до трех лет в образовательных организациях, осуществляющих образовательную деятельность по образовательныи программам дошкольного образования</t>
  </si>
  <si>
    <t>Создание новых мест в общеобразовательных организациях</t>
  </si>
  <si>
    <t>Подпрограмма</t>
  </si>
  <si>
    <t>форма 21</t>
  </si>
  <si>
    <t>Источники ресурсного обеспечения</t>
  </si>
  <si>
    <t>Фактические расходы</t>
  </si>
  <si>
    <t>Оценка расходов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</si>
  <si>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</si>
  <si>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</si>
  <si>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республиканский  бюджет КБР</t>
  </si>
  <si>
    <t>Информация</t>
  </si>
  <si>
    <t xml:space="preserve">Отчет </t>
  </si>
  <si>
    <t>Реализация образовательных программ среднего профессионального образования и  профессионального обучения</t>
  </si>
  <si>
    <t>Молодые профессионалы (повышение  конкурентоспособности профессионального образования)</t>
  </si>
  <si>
    <t>06</t>
  </si>
  <si>
    <t>всего, в том числе</t>
  </si>
  <si>
    <t>Содействие занятости женщин- создание условий дошкольного образования для детей в возрасте до трех лет</t>
  </si>
  <si>
    <t>Развитие современных механизмов и технологий дошкольного и общего образования</t>
  </si>
  <si>
    <t>Поддержка молодежных инициатив и патриотического воспитания</t>
  </si>
  <si>
    <t>Научно-методическое, методическое и кадровое обеспечение обучению языкам народов Кабардино-Балкарской Республики</t>
  </si>
  <si>
    <t>Реализация механизмов оценки и обеспечения качества образования в соответствии с государственными образовательными стандартами</t>
  </si>
  <si>
    <t>00</t>
  </si>
  <si>
    <t>ГРБС-Минкультуры КБР</t>
  </si>
  <si>
    <t>957</t>
  </si>
  <si>
    <t>13</t>
  </si>
  <si>
    <t xml:space="preserve">об использовании бюджетных ассигнований  на реализацию государственной программы </t>
  </si>
  <si>
    <t xml:space="preserve"> консолидированный  бюджет КБР</t>
  </si>
  <si>
    <t>Молодые профессионалы (повышение  конкурентоспособности профессионального образования)-Государственная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</t>
  </si>
  <si>
    <t>5</t>
  </si>
  <si>
    <t>6</t>
  </si>
  <si>
    <t>таблица 21</t>
  </si>
  <si>
    <t>таблица 20</t>
  </si>
  <si>
    <t>Министр просвещения, науки</t>
  </si>
  <si>
    <t xml:space="preserve">   и по делам молодежи КБР                                                                                                                                    </t>
  </si>
  <si>
    <t>А.Езаов</t>
  </si>
  <si>
    <t>"Развитие образования в Кабардино-Балкарской Республике" за 9 мес. 2021 г.</t>
  </si>
  <si>
    <t>Оценка расходов (в  соответств. с ПП № 86-пп от 22.04.2020 г. в редакции от 23.08.2021 г. № 175-ПП)</t>
  </si>
  <si>
    <t>о расходах на реализацию целей государственной программы "Развитие образования                                                                                                              в Кабардино-Балкарской Республике" за 9 мес.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</si>
</sst>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#,##0.0"/>
  </numFmts>
  <fonts count="14" x14ac:knownFonts="1">
    <font>
      <sz val="10"/>
      <name val="Arial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7.5"/>
      <name val="Times New Roman"/>
      <family val="1"/>
      <charset val="204"/>
    </font>
    <font>
      <b/>
      <sz val="8"/>
      <name val="Arial Cyr"/>
    </font>
    <font>
      <sz val="10"/>
      <name val="Times New Roman"/>
      <family val="1"/>
      <charset val="204"/>
    </font>
    <font>
      <b/>
      <sz val="10"/>
      <color theme="9"/>
      <name val="Times New Roman"/>
      <family val="1"/>
      <charset val="204"/>
    </font>
    <font>
      <sz val="10"/>
      <color theme="9"/>
      <name val="Times New Roman"/>
      <family val="1"/>
      <charset val="204"/>
    </font>
    <font>
      <sz val="10"/>
      <color theme="1"/>
      <name val="Arial Cy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4" fontId="1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 wrapText="1"/>
    </xf>
    <xf numFmtId="0" fontId="5" fillId="0" borderId="0" xfId="0" applyFont="1" applyFill="1"/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/>
    <xf numFmtId="4" fontId="1" fillId="0" borderId="0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/>
    <xf numFmtId="166" fontId="1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Border="1" applyAlignment="1">
      <alignment horizontal="left" wrapText="1"/>
    </xf>
    <xf numFmtId="166" fontId="1" fillId="0" borderId="1" xfId="0" applyNumberFormat="1" applyFont="1" applyFill="1" applyBorder="1" applyAlignment="1" applyProtection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166" fontId="2" fillId="0" borderId="0" xfId="0" applyNumberFormat="1" applyFont="1" applyFill="1"/>
    <xf numFmtId="0" fontId="2" fillId="0" borderId="0" xfId="0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66" fontId="2" fillId="0" borderId="1" xfId="0" applyNumberFormat="1" applyFont="1" applyFill="1" applyBorder="1"/>
    <xf numFmtId="4" fontId="8" fillId="0" borderId="1" xfId="0" applyNumberFormat="1" applyFont="1" applyFill="1" applyBorder="1" applyAlignment="1" applyProtection="1">
      <alignment horizontal="right" vertical="center" wrapText="1"/>
    </xf>
    <xf numFmtId="164" fontId="8" fillId="0" borderId="0" xfId="0" applyNumberFormat="1" applyFont="1" applyFill="1"/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Fill="1" applyBorder="1" applyAlignment="1" applyProtection="1">
      <alignment vertical="center" wrapText="1"/>
    </xf>
    <xf numFmtId="166" fontId="8" fillId="0" borderId="1" xfId="0" applyNumberFormat="1" applyFont="1" applyFill="1" applyBorder="1"/>
    <xf numFmtId="4" fontId="10" fillId="0" borderId="1" xfId="0" applyNumberFormat="1" applyFont="1" applyFill="1" applyBorder="1" applyAlignment="1" applyProtection="1">
      <alignment horizontal="right" vertical="center" wrapText="1"/>
    </xf>
    <xf numFmtId="4" fontId="1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/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4" fontId="8" fillId="0" borderId="1" xfId="0" applyNumberFormat="1" applyFont="1" applyFill="1" applyBorder="1"/>
    <xf numFmtId="4" fontId="11" fillId="0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Alignment="1">
      <alignment horizontal="center" vertical="center"/>
    </xf>
    <xf numFmtId="166" fontId="7" fillId="0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166" fontId="5" fillId="0" borderId="0" xfId="0" applyNumberFormat="1" applyFont="1" applyFill="1"/>
    <xf numFmtId="4" fontId="1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Alignment="1">
      <alignment horizontal="center"/>
    </xf>
    <xf numFmtId="4" fontId="2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view="pageBreakPreview" zoomScaleNormal="130" zoomScaleSheetLayoutView="100" workbookViewId="0">
      <pane xSplit="6" ySplit="9" topLeftCell="G166" activePane="bottomRight" state="frozen"/>
      <selection pane="topRight" activeCell="G1" sqref="G1"/>
      <selection pane="bottomLeft" activeCell="A10" sqref="A10"/>
      <selection pane="bottomRight" activeCell="C205" sqref="C205"/>
    </sheetView>
  </sheetViews>
  <sheetFormatPr defaultColWidth="8.85546875" defaultRowHeight="11.25" x14ac:dyDescent="0.2"/>
  <cols>
    <col min="1" max="1" width="12" style="1" customWidth="1"/>
    <col min="2" max="2" width="14.42578125" style="1" customWidth="1"/>
    <col min="3" max="3" width="23.28515625" style="11" customWidth="1"/>
    <col min="4" max="4" width="6.7109375" style="2" customWidth="1"/>
    <col min="5" max="5" width="5.42578125" style="7" customWidth="1"/>
    <col min="6" max="6" width="5.5703125" style="2" customWidth="1"/>
    <col min="7" max="7" width="5.5703125" style="15" customWidth="1"/>
    <col min="8" max="9" width="12.85546875" style="21" customWidth="1"/>
    <col min="10" max="10" width="12.140625" style="21" customWidth="1"/>
    <col min="11" max="16384" width="8.85546875" style="1"/>
  </cols>
  <sheetData>
    <row r="1" spans="1:10" ht="10.5" customHeight="1" x14ac:dyDescent="0.2">
      <c r="J1" s="22" t="s">
        <v>86</v>
      </c>
    </row>
    <row r="2" spans="1:10" hidden="1" x14ac:dyDescent="0.2">
      <c r="C2" s="20"/>
      <c r="D2" s="20"/>
      <c r="E2" s="20"/>
      <c r="H2" s="21">
        <f>H3-H11</f>
        <v>0</v>
      </c>
      <c r="I2" s="21">
        <f t="shared" ref="I2:J2" si="0">I3-I11</f>
        <v>0</v>
      </c>
      <c r="J2" s="21">
        <f t="shared" si="0"/>
        <v>-1.9999999552965164E-2</v>
      </c>
    </row>
    <row r="3" spans="1:10" hidden="1" x14ac:dyDescent="0.2">
      <c r="C3" s="20"/>
      <c r="D3" s="20"/>
      <c r="E3" s="20"/>
      <c r="H3" s="69">
        <v>9903510.5999999996</v>
      </c>
      <c r="I3" s="69">
        <v>10306959</v>
      </c>
      <c r="J3" s="69">
        <v>6789508.9000000004</v>
      </c>
    </row>
    <row r="4" spans="1:10" ht="15.75" x14ac:dyDescent="0.25">
      <c r="A4" s="81" t="s">
        <v>66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4.25" customHeight="1" x14ac:dyDescent="0.25">
      <c r="A5" s="82" t="s">
        <v>80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ht="17.25" customHeight="1" x14ac:dyDescent="0.25">
      <c r="A6" s="82" t="s">
        <v>90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ht="16.5" customHeight="1" x14ac:dyDescent="0.2">
      <c r="A7" s="6"/>
      <c r="B7" s="6"/>
      <c r="C7" s="12"/>
      <c r="D7" s="5"/>
      <c r="E7" s="8"/>
      <c r="F7" s="5"/>
      <c r="G7" s="16"/>
      <c r="H7" s="23"/>
      <c r="I7" s="23"/>
      <c r="J7" s="23"/>
    </row>
    <row r="8" spans="1:10" s="3" customFormat="1" ht="22.5" customHeight="1" x14ac:dyDescent="0.2">
      <c r="A8" s="79" t="s">
        <v>15</v>
      </c>
      <c r="B8" s="79" t="s">
        <v>16</v>
      </c>
      <c r="C8" s="83" t="s">
        <v>20</v>
      </c>
      <c r="D8" s="85" t="s">
        <v>3</v>
      </c>
      <c r="E8" s="85"/>
      <c r="F8" s="85"/>
      <c r="G8" s="85"/>
      <c r="H8" s="86" t="s">
        <v>22</v>
      </c>
      <c r="I8" s="86"/>
      <c r="J8" s="86"/>
    </row>
    <row r="9" spans="1:10" s="3" customFormat="1" ht="103.5" customHeight="1" x14ac:dyDescent="0.2">
      <c r="A9" s="79"/>
      <c r="B9" s="79"/>
      <c r="C9" s="84"/>
      <c r="D9" s="76" t="s">
        <v>21</v>
      </c>
      <c r="E9" s="76" t="s">
        <v>32</v>
      </c>
      <c r="F9" s="76" t="s">
        <v>33</v>
      </c>
      <c r="G9" s="17" t="s">
        <v>34</v>
      </c>
      <c r="H9" s="24" t="s">
        <v>46</v>
      </c>
      <c r="I9" s="24" t="s">
        <v>23</v>
      </c>
      <c r="J9" s="24" t="s">
        <v>24</v>
      </c>
    </row>
    <row r="10" spans="1:10" s="60" customFormat="1" ht="10.5" customHeight="1" x14ac:dyDescent="0.2">
      <c r="A10" s="18" t="s">
        <v>4</v>
      </c>
      <c r="B10" s="18" t="s">
        <v>5</v>
      </c>
      <c r="C10" s="18">
        <v>3</v>
      </c>
      <c r="D10" s="18" t="s">
        <v>6</v>
      </c>
      <c r="E10" s="18" t="s">
        <v>83</v>
      </c>
      <c r="F10" s="18" t="s">
        <v>84</v>
      </c>
      <c r="G10" s="18">
        <v>7</v>
      </c>
      <c r="H10" s="18">
        <v>8</v>
      </c>
      <c r="I10" s="18">
        <v>9</v>
      </c>
      <c r="J10" s="18">
        <v>10</v>
      </c>
    </row>
    <row r="11" spans="1:10" ht="14.25" customHeight="1" x14ac:dyDescent="0.15">
      <c r="A11" s="79" t="s">
        <v>8</v>
      </c>
      <c r="B11" s="88" t="s">
        <v>19</v>
      </c>
      <c r="C11" s="13" t="s">
        <v>25</v>
      </c>
      <c r="D11" s="76" t="s">
        <v>41</v>
      </c>
      <c r="E11" s="76" t="s">
        <v>7</v>
      </c>
      <c r="F11" s="18" t="s">
        <v>41</v>
      </c>
      <c r="G11" s="18">
        <v>0</v>
      </c>
      <c r="H11" s="25">
        <f>H12+H16</f>
        <v>9903510.5999999996</v>
      </c>
      <c r="I11" s="25">
        <f>I12+I16</f>
        <v>10306959.000000002</v>
      </c>
      <c r="J11" s="25">
        <f>J12+J16</f>
        <v>6789508.9199999999</v>
      </c>
    </row>
    <row r="12" spans="1:10" ht="11.25" customHeight="1" x14ac:dyDescent="0.15">
      <c r="A12" s="79"/>
      <c r="B12" s="88"/>
      <c r="C12" s="13" t="s">
        <v>9</v>
      </c>
      <c r="D12" s="76" t="s">
        <v>41</v>
      </c>
      <c r="E12" s="76" t="s">
        <v>7</v>
      </c>
      <c r="F12" s="18" t="s">
        <v>41</v>
      </c>
      <c r="G12" s="18">
        <v>0</v>
      </c>
      <c r="H12" s="25">
        <f>H13+H14+H15</f>
        <v>8177405.6999999993</v>
      </c>
      <c r="I12" s="25">
        <f>I13+I14+I15</f>
        <v>8310591.5000000019</v>
      </c>
      <c r="J12" s="25">
        <f>J13+J14+J15</f>
        <v>6004538.1200000001</v>
      </c>
    </row>
    <row r="13" spans="1:10" ht="16.5" customHeight="1" x14ac:dyDescent="0.15">
      <c r="A13" s="79"/>
      <c r="B13" s="88"/>
      <c r="C13" s="13" t="s">
        <v>47</v>
      </c>
      <c r="D13" s="76" t="s">
        <v>0</v>
      </c>
      <c r="E13" s="76" t="s">
        <v>7</v>
      </c>
      <c r="F13" s="18" t="s">
        <v>41</v>
      </c>
      <c r="G13" s="18">
        <v>0</v>
      </c>
      <c r="H13" s="25">
        <f>H22+H29+H71+H144+H175</f>
        <v>8146304.8999999994</v>
      </c>
      <c r="I13" s="25">
        <f>I22+I29+I71+I144+I175</f>
        <v>8227954.1000000015</v>
      </c>
      <c r="J13" s="25">
        <f>J22+J29+J71+J144+J175</f>
        <v>6002166.9199999999</v>
      </c>
    </row>
    <row r="14" spans="1:10" ht="11.25" customHeight="1" x14ac:dyDescent="0.15">
      <c r="A14" s="79"/>
      <c r="B14" s="88"/>
      <c r="C14" s="13" t="s">
        <v>48</v>
      </c>
      <c r="D14" s="76" t="s">
        <v>2</v>
      </c>
      <c r="E14" s="76" t="s">
        <v>7</v>
      </c>
      <c r="F14" s="18" t="s">
        <v>41</v>
      </c>
      <c r="G14" s="18">
        <v>0</v>
      </c>
      <c r="H14" s="25">
        <f>H23+H30+H72+H176</f>
        <v>31100.799999999999</v>
      </c>
      <c r="I14" s="25">
        <f>I23+I30+I72+I176</f>
        <v>82637.399999999994</v>
      </c>
      <c r="J14" s="25">
        <f>J23+J30+J72+J176</f>
        <v>2371.1999999999998</v>
      </c>
    </row>
    <row r="15" spans="1:10" ht="11.25" customHeight="1" x14ac:dyDescent="0.15">
      <c r="A15" s="79"/>
      <c r="B15" s="88"/>
      <c r="C15" s="13" t="s">
        <v>77</v>
      </c>
      <c r="D15" s="76" t="s">
        <v>78</v>
      </c>
      <c r="E15" s="76" t="s">
        <v>7</v>
      </c>
      <c r="F15" s="18" t="s">
        <v>41</v>
      </c>
      <c r="G15" s="18">
        <v>0</v>
      </c>
      <c r="H15" s="25">
        <f>H145</f>
        <v>0</v>
      </c>
      <c r="I15" s="25">
        <f>I145</f>
        <v>0</v>
      </c>
      <c r="J15" s="25">
        <f>J145</f>
        <v>0</v>
      </c>
    </row>
    <row r="16" spans="1:10" ht="15" customHeight="1" x14ac:dyDescent="0.15">
      <c r="A16" s="79"/>
      <c r="B16" s="88"/>
      <c r="C16" s="13" t="s">
        <v>10</v>
      </c>
      <c r="D16" s="76" t="s">
        <v>41</v>
      </c>
      <c r="E16" s="76" t="s">
        <v>7</v>
      </c>
      <c r="F16" s="18" t="s">
        <v>41</v>
      </c>
      <c r="G16" s="18">
        <v>0</v>
      </c>
      <c r="H16" s="25">
        <f>H17+H18+H19</f>
        <v>1726104.9</v>
      </c>
      <c r="I16" s="25">
        <f>I17+I18+I19</f>
        <v>1996367.5</v>
      </c>
      <c r="J16" s="25">
        <f>J17+J18+J19</f>
        <v>784970.79999999993</v>
      </c>
    </row>
    <row r="17" spans="1:10" ht="12.75" customHeight="1" x14ac:dyDescent="0.15">
      <c r="A17" s="79"/>
      <c r="B17" s="88"/>
      <c r="C17" s="13" t="s">
        <v>47</v>
      </c>
      <c r="D17" s="76" t="s">
        <v>0</v>
      </c>
      <c r="E17" s="76" t="s">
        <v>7</v>
      </c>
      <c r="F17" s="18" t="s">
        <v>41</v>
      </c>
      <c r="G17" s="18">
        <v>0</v>
      </c>
      <c r="H17" s="25">
        <f>H25+H32+H74+H147+H178</f>
        <v>1250205.0999999999</v>
      </c>
      <c r="I17" s="25">
        <f>I25+I32+I74+I147+I178</f>
        <v>1259501.3999999999</v>
      </c>
      <c r="J17" s="25">
        <f>J25+J32+J74+J147+J178</f>
        <v>709806.7</v>
      </c>
    </row>
    <row r="18" spans="1:10" ht="11.25" customHeight="1" x14ac:dyDescent="0.15">
      <c r="A18" s="79"/>
      <c r="B18" s="88"/>
      <c r="C18" s="13" t="s">
        <v>48</v>
      </c>
      <c r="D18" s="76" t="s">
        <v>2</v>
      </c>
      <c r="E18" s="76" t="s">
        <v>7</v>
      </c>
      <c r="F18" s="18" t="s">
        <v>41</v>
      </c>
      <c r="G18" s="18">
        <v>0</v>
      </c>
      <c r="H18" s="25">
        <f>H26+H33+H75+H179</f>
        <v>475899.8</v>
      </c>
      <c r="I18" s="25">
        <f>I26+I33+I75+I148+I179</f>
        <v>736866.10000000009</v>
      </c>
      <c r="J18" s="25">
        <f>J26+J33+J75+J179</f>
        <v>75164.100000000006</v>
      </c>
    </row>
    <row r="19" spans="1:10" ht="15" customHeight="1" x14ac:dyDescent="0.15">
      <c r="A19" s="79"/>
      <c r="B19" s="88"/>
      <c r="C19" s="13" t="s">
        <v>77</v>
      </c>
      <c r="D19" s="76" t="s">
        <v>78</v>
      </c>
      <c r="E19" s="76" t="s">
        <v>7</v>
      </c>
      <c r="F19" s="18" t="s">
        <v>41</v>
      </c>
      <c r="G19" s="18">
        <v>0</v>
      </c>
      <c r="H19" s="25">
        <f>H148</f>
        <v>0</v>
      </c>
      <c r="I19" s="25">
        <f>I148</f>
        <v>0</v>
      </c>
      <c r="J19" s="25">
        <f>J148</f>
        <v>0</v>
      </c>
    </row>
    <row r="20" spans="1:10" s="4" customFormat="1" ht="11.25" customHeight="1" x14ac:dyDescent="0.2">
      <c r="A20" s="78"/>
      <c r="B20" s="78" t="s">
        <v>1</v>
      </c>
      <c r="C20" s="13" t="s">
        <v>25</v>
      </c>
      <c r="D20" s="76" t="s">
        <v>0</v>
      </c>
      <c r="E20" s="76" t="s">
        <v>7</v>
      </c>
      <c r="F20" s="76" t="s">
        <v>42</v>
      </c>
      <c r="G20" s="18">
        <v>0</v>
      </c>
      <c r="H20" s="25">
        <f>H21+H24</f>
        <v>57765.3</v>
      </c>
      <c r="I20" s="25">
        <f>I21+I24</f>
        <v>59156.3</v>
      </c>
      <c r="J20" s="25">
        <f>J21+J24</f>
        <v>39295.4</v>
      </c>
    </row>
    <row r="21" spans="1:10" s="4" customFormat="1" ht="12" customHeight="1" x14ac:dyDescent="0.2">
      <c r="A21" s="78"/>
      <c r="B21" s="78"/>
      <c r="C21" s="13" t="s">
        <v>9</v>
      </c>
      <c r="D21" s="76" t="s">
        <v>0</v>
      </c>
      <c r="E21" s="76" t="s">
        <v>7</v>
      </c>
      <c r="F21" s="76" t="s">
        <v>42</v>
      </c>
      <c r="G21" s="18">
        <v>0</v>
      </c>
      <c r="H21" s="25">
        <f>H22+H23</f>
        <v>53312.9</v>
      </c>
      <c r="I21" s="25">
        <f>I22+I23</f>
        <v>54703.9</v>
      </c>
      <c r="J21" s="25">
        <f>J22+J23</f>
        <v>36308.6</v>
      </c>
    </row>
    <row r="22" spans="1:10" s="4" customFormat="1" ht="15" customHeight="1" x14ac:dyDescent="0.2">
      <c r="A22" s="78"/>
      <c r="B22" s="78"/>
      <c r="C22" s="13" t="s">
        <v>47</v>
      </c>
      <c r="D22" s="76" t="s">
        <v>0</v>
      </c>
      <c r="E22" s="76" t="s">
        <v>7</v>
      </c>
      <c r="F22" s="76" t="s">
        <v>42</v>
      </c>
      <c r="G22" s="18">
        <v>0</v>
      </c>
      <c r="H22" s="25">
        <f>53312.9+0</f>
        <v>53312.9</v>
      </c>
      <c r="I22" s="25">
        <f>54501.3+172.6+30</f>
        <v>54703.9</v>
      </c>
      <c r="J22" s="25">
        <f>36106+30+172.6</f>
        <v>36308.6</v>
      </c>
    </row>
    <row r="23" spans="1:10" s="4" customFormat="1" ht="11.25" customHeight="1" x14ac:dyDescent="0.2">
      <c r="A23" s="78"/>
      <c r="B23" s="78"/>
      <c r="C23" s="13" t="s">
        <v>27</v>
      </c>
      <c r="D23" s="76" t="s">
        <v>41</v>
      </c>
      <c r="E23" s="76" t="s">
        <v>7</v>
      </c>
      <c r="F23" s="76" t="s">
        <v>42</v>
      </c>
      <c r="G23" s="18">
        <v>0</v>
      </c>
      <c r="H23" s="25">
        <v>0</v>
      </c>
      <c r="I23" s="25">
        <v>0</v>
      </c>
      <c r="J23" s="25">
        <v>0</v>
      </c>
    </row>
    <row r="24" spans="1:10" s="4" customFormat="1" ht="11.25" customHeight="1" x14ac:dyDescent="0.2">
      <c r="A24" s="78"/>
      <c r="B24" s="78"/>
      <c r="C24" s="13" t="s">
        <v>10</v>
      </c>
      <c r="D24" s="76" t="s">
        <v>0</v>
      </c>
      <c r="E24" s="76" t="s">
        <v>7</v>
      </c>
      <c r="F24" s="76" t="s">
        <v>42</v>
      </c>
      <c r="G24" s="18">
        <v>0</v>
      </c>
      <c r="H24" s="25">
        <f>H25+H26</f>
        <v>4452.3999999999996</v>
      </c>
      <c r="I24" s="25">
        <f>I25+I26</f>
        <v>4452.3999999999996</v>
      </c>
      <c r="J24" s="25">
        <f>J25+J26</f>
        <v>2986.8</v>
      </c>
    </row>
    <row r="25" spans="1:10" s="4" customFormat="1" ht="17.25" customHeight="1" x14ac:dyDescent="0.2">
      <c r="A25" s="78"/>
      <c r="B25" s="78"/>
      <c r="C25" s="13" t="s">
        <v>47</v>
      </c>
      <c r="D25" s="76" t="s">
        <v>0</v>
      </c>
      <c r="E25" s="76" t="s">
        <v>7</v>
      </c>
      <c r="F25" s="76" t="s">
        <v>42</v>
      </c>
      <c r="G25" s="18">
        <v>0</v>
      </c>
      <c r="H25" s="25">
        <v>4452.3999999999996</v>
      </c>
      <c r="I25" s="25">
        <v>4452.3999999999996</v>
      </c>
      <c r="J25" s="25">
        <v>2986.8</v>
      </c>
    </row>
    <row r="26" spans="1:10" s="4" customFormat="1" ht="11.25" customHeight="1" x14ac:dyDescent="0.2">
      <c r="A26" s="78"/>
      <c r="B26" s="78"/>
      <c r="C26" s="13" t="s">
        <v>27</v>
      </c>
      <c r="D26" s="76" t="s">
        <v>41</v>
      </c>
      <c r="E26" s="76" t="s">
        <v>7</v>
      </c>
      <c r="F26" s="76" t="s">
        <v>42</v>
      </c>
      <c r="G26" s="18">
        <v>0</v>
      </c>
      <c r="H26" s="25">
        <v>0</v>
      </c>
      <c r="I26" s="25">
        <v>0</v>
      </c>
      <c r="J26" s="25">
        <v>0</v>
      </c>
    </row>
    <row r="27" spans="1:10" ht="11.25" customHeight="1" x14ac:dyDescent="0.15">
      <c r="A27" s="79" t="s">
        <v>17</v>
      </c>
      <c r="B27" s="79" t="s">
        <v>29</v>
      </c>
      <c r="C27" s="13" t="s">
        <v>25</v>
      </c>
      <c r="D27" s="76" t="s">
        <v>41</v>
      </c>
      <c r="E27" s="76" t="s">
        <v>7</v>
      </c>
      <c r="F27" s="77" t="s">
        <v>76</v>
      </c>
      <c r="G27" s="18">
        <v>0</v>
      </c>
      <c r="H27" s="25">
        <f>H28+H31</f>
        <v>496343.2</v>
      </c>
      <c r="I27" s="25">
        <f>I28+I31</f>
        <v>518535.80000000005</v>
      </c>
      <c r="J27" s="25">
        <f>J28+J31</f>
        <v>346737.9</v>
      </c>
    </row>
    <row r="28" spans="1:10" ht="11.25" customHeight="1" x14ac:dyDescent="0.15">
      <c r="A28" s="79"/>
      <c r="B28" s="79"/>
      <c r="C28" s="13" t="s">
        <v>9</v>
      </c>
      <c r="D28" s="76" t="s">
        <v>0</v>
      </c>
      <c r="E28" s="76" t="s">
        <v>7</v>
      </c>
      <c r="F28" s="77" t="s">
        <v>76</v>
      </c>
      <c r="G28" s="18">
        <v>0</v>
      </c>
      <c r="H28" s="25">
        <f>H29+H30</f>
        <v>496343.2</v>
      </c>
      <c r="I28" s="25">
        <f>I29+I30</f>
        <v>509239.50000000006</v>
      </c>
      <c r="J28" s="25">
        <f>J29+J30</f>
        <v>344721.2</v>
      </c>
    </row>
    <row r="29" spans="1:10" ht="11.25" customHeight="1" x14ac:dyDescent="0.15">
      <c r="A29" s="79"/>
      <c r="B29" s="79"/>
      <c r="C29" s="13" t="s">
        <v>47</v>
      </c>
      <c r="D29" s="76" t="s">
        <v>0</v>
      </c>
      <c r="E29" s="76" t="s">
        <v>7</v>
      </c>
      <c r="F29" s="77" t="s">
        <v>76</v>
      </c>
      <c r="G29" s="18">
        <v>0</v>
      </c>
      <c r="H29" s="25">
        <f>H43+H64+H57+H50</f>
        <v>496343.2</v>
      </c>
      <c r="I29" s="25">
        <f>I43+I64+I57+I50</f>
        <v>509239.50000000006</v>
      </c>
      <c r="J29" s="25">
        <f>J43+J64+J57+J50</f>
        <v>344721.2</v>
      </c>
    </row>
    <row r="30" spans="1:10" ht="11.25" customHeight="1" x14ac:dyDescent="0.15">
      <c r="A30" s="79"/>
      <c r="B30" s="79"/>
      <c r="C30" s="13" t="s">
        <v>27</v>
      </c>
      <c r="D30" s="76" t="s">
        <v>41</v>
      </c>
      <c r="E30" s="76" t="s">
        <v>7</v>
      </c>
      <c r="F30" s="77" t="s">
        <v>76</v>
      </c>
      <c r="G30" s="18">
        <v>0</v>
      </c>
      <c r="H30" s="25">
        <f>H44+H51+H65+H58</f>
        <v>0</v>
      </c>
      <c r="I30" s="25">
        <f>I44+I51+I65+I58</f>
        <v>0</v>
      </c>
      <c r="J30" s="25">
        <f>J44+J51+J65+J58</f>
        <v>0</v>
      </c>
    </row>
    <row r="31" spans="1:10" ht="11.25" customHeight="1" x14ac:dyDescent="0.15">
      <c r="A31" s="79"/>
      <c r="B31" s="79"/>
      <c r="C31" s="13" t="s">
        <v>10</v>
      </c>
      <c r="D31" s="76" t="s">
        <v>0</v>
      </c>
      <c r="E31" s="76" t="s">
        <v>7</v>
      </c>
      <c r="F31" s="77" t="s">
        <v>76</v>
      </c>
      <c r="G31" s="18">
        <v>0</v>
      </c>
      <c r="H31" s="25">
        <f>H32+H33</f>
        <v>0</v>
      </c>
      <c r="I31" s="25">
        <f>I32+I33</f>
        <v>9296.2999999999993</v>
      </c>
      <c r="J31" s="25">
        <f>J32+J33</f>
        <v>2016.7</v>
      </c>
    </row>
    <row r="32" spans="1:10" ht="11.25" customHeight="1" x14ac:dyDescent="0.15">
      <c r="A32" s="79"/>
      <c r="B32" s="79"/>
      <c r="C32" s="13" t="s">
        <v>47</v>
      </c>
      <c r="D32" s="76" t="s">
        <v>0</v>
      </c>
      <c r="E32" s="76" t="s">
        <v>7</v>
      </c>
      <c r="F32" s="77" t="s">
        <v>76</v>
      </c>
      <c r="G32" s="18">
        <v>0</v>
      </c>
      <c r="H32" s="25">
        <f>H46+H53+H67+H60</f>
        <v>0</v>
      </c>
      <c r="I32" s="25">
        <f>I46+I53+I67+I60</f>
        <v>9296.2999999999993</v>
      </c>
      <c r="J32" s="25">
        <f>J46+J53+J67+J60</f>
        <v>2016.7</v>
      </c>
    </row>
    <row r="33" spans="1:10" ht="11.25" customHeight="1" x14ac:dyDescent="0.15">
      <c r="A33" s="79"/>
      <c r="B33" s="79"/>
      <c r="C33" s="13" t="s">
        <v>48</v>
      </c>
      <c r="D33" s="76" t="s">
        <v>2</v>
      </c>
      <c r="E33" s="76" t="s">
        <v>7</v>
      </c>
      <c r="F33" s="77" t="s">
        <v>76</v>
      </c>
      <c r="G33" s="18">
        <v>0</v>
      </c>
      <c r="H33" s="25">
        <f>H47+H68+H61</f>
        <v>0</v>
      </c>
      <c r="I33" s="25">
        <f>I47+I68+I61</f>
        <v>0</v>
      </c>
      <c r="J33" s="25">
        <f>J47+J68+J61</f>
        <v>0</v>
      </c>
    </row>
    <row r="34" spans="1:10" ht="11.25" customHeight="1" x14ac:dyDescent="0.15">
      <c r="A34" s="78" t="s">
        <v>18</v>
      </c>
      <c r="B34" s="78" t="s">
        <v>67</v>
      </c>
      <c r="C34" s="13" t="s">
        <v>25</v>
      </c>
      <c r="D34" s="76" t="s">
        <v>41</v>
      </c>
      <c r="E34" s="77" t="s">
        <v>7</v>
      </c>
      <c r="F34" s="77" t="s">
        <v>76</v>
      </c>
      <c r="G34" s="18">
        <v>0</v>
      </c>
      <c r="H34" s="25">
        <f>H35+H38</f>
        <v>496343.2</v>
      </c>
      <c r="I34" s="25">
        <f>I35+I38</f>
        <v>504686.9</v>
      </c>
      <c r="J34" s="25">
        <f>J35+J38</f>
        <v>344027.2</v>
      </c>
    </row>
    <row r="35" spans="1:10" ht="11.25" customHeight="1" x14ac:dyDescent="0.15">
      <c r="A35" s="78"/>
      <c r="B35" s="78"/>
      <c r="C35" s="13" t="s">
        <v>9</v>
      </c>
      <c r="D35" s="76" t="s">
        <v>41</v>
      </c>
      <c r="E35" s="77" t="s">
        <v>7</v>
      </c>
      <c r="F35" s="77" t="s">
        <v>76</v>
      </c>
      <c r="G35" s="18">
        <v>0</v>
      </c>
      <c r="H35" s="25">
        <f>H36+H37</f>
        <v>496343.2</v>
      </c>
      <c r="I35" s="25">
        <f>I36+I37</f>
        <v>495390.60000000003</v>
      </c>
      <c r="J35" s="25">
        <f>J36+J37</f>
        <v>342010.5</v>
      </c>
    </row>
    <row r="36" spans="1:10" ht="11.25" customHeight="1" x14ac:dyDescent="0.15">
      <c r="A36" s="78"/>
      <c r="B36" s="78"/>
      <c r="C36" s="13" t="s">
        <v>47</v>
      </c>
      <c r="D36" s="76" t="s">
        <v>0</v>
      </c>
      <c r="E36" s="77" t="s">
        <v>7</v>
      </c>
      <c r="F36" s="77" t="s">
        <v>76</v>
      </c>
      <c r="G36" s="18">
        <v>0</v>
      </c>
      <c r="H36" s="25">
        <f t="shared" ref="H36:J37" si="1">H43+H50+H57</f>
        <v>496343.2</v>
      </c>
      <c r="I36" s="25">
        <f t="shared" si="1"/>
        <v>495390.60000000003</v>
      </c>
      <c r="J36" s="25">
        <f t="shared" si="1"/>
        <v>342010.5</v>
      </c>
    </row>
    <row r="37" spans="1:10" ht="11.25" customHeight="1" x14ac:dyDescent="0.15">
      <c r="A37" s="78"/>
      <c r="B37" s="78"/>
      <c r="C37" s="13" t="s">
        <v>48</v>
      </c>
      <c r="D37" s="76" t="s">
        <v>2</v>
      </c>
      <c r="E37" s="77" t="s">
        <v>7</v>
      </c>
      <c r="F37" s="77" t="s">
        <v>76</v>
      </c>
      <c r="G37" s="18">
        <v>0</v>
      </c>
      <c r="H37" s="25">
        <f t="shared" si="1"/>
        <v>0</v>
      </c>
      <c r="I37" s="25">
        <f t="shared" si="1"/>
        <v>0</v>
      </c>
      <c r="J37" s="25">
        <f t="shared" si="1"/>
        <v>0</v>
      </c>
    </row>
    <row r="38" spans="1:10" ht="11.25" customHeight="1" x14ac:dyDescent="0.15">
      <c r="A38" s="78"/>
      <c r="B38" s="78"/>
      <c r="C38" s="13" t="s">
        <v>10</v>
      </c>
      <c r="D38" s="76" t="s">
        <v>41</v>
      </c>
      <c r="E38" s="77" t="s">
        <v>7</v>
      </c>
      <c r="F38" s="77" t="s">
        <v>76</v>
      </c>
      <c r="G38" s="18">
        <v>0</v>
      </c>
      <c r="H38" s="25">
        <f>H39+H40</f>
        <v>0</v>
      </c>
      <c r="I38" s="25">
        <f>I39+I40</f>
        <v>9296.2999999999993</v>
      </c>
      <c r="J38" s="25">
        <f>J39+J40</f>
        <v>2016.7</v>
      </c>
    </row>
    <row r="39" spans="1:10" ht="14.25" customHeight="1" x14ac:dyDescent="0.15">
      <c r="A39" s="78"/>
      <c r="B39" s="78"/>
      <c r="C39" s="13" t="s">
        <v>47</v>
      </c>
      <c r="D39" s="76" t="s">
        <v>0</v>
      </c>
      <c r="E39" s="77" t="s">
        <v>7</v>
      </c>
      <c r="F39" s="77" t="s">
        <v>76</v>
      </c>
      <c r="G39" s="18">
        <v>0</v>
      </c>
      <c r="H39" s="25">
        <f t="shared" ref="H39:J40" si="2">H46+H53+H60</f>
        <v>0</v>
      </c>
      <c r="I39" s="25">
        <f t="shared" si="2"/>
        <v>9296.2999999999993</v>
      </c>
      <c r="J39" s="25">
        <f t="shared" si="2"/>
        <v>2016.7</v>
      </c>
    </row>
    <row r="40" spans="1:10" ht="11.25" customHeight="1" x14ac:dyDescent="0.15">
      <c r="A40" s="78"/>
      <c r="B40" s="78"/>
      <c r="C40" s="13" t="s">
        <v>48</v>
      </c>
      <c r="D40" s="76" t="s">
        <v>2</v>
      </c>
      <c r="E40" s="77" t="s">
        <v>7</v>
      </c>
      <c r="F40" s="77" t="s">
        <v>76</v>
      </c>
      <c r="G40" s="18">
        <v>0</v>
      </c>
      <c r="H40" s="25">
        <f t="shared" si="2"/>
        <v>0</v>
      </c>
      <c r="I40" s="25">
        <f t="shared" si="2"/>
        <v>0</v>
      </c>
      <c r="J40" s="25">
        <f t="shared" si="2"/>
        <v>0</v>
      </c>
    </row>
    <row r="41" spans="1:10" s="4" customFormat="1" ht="11.25" customHeight="1" x14ac:dyDescent="0.2">
      <c r="A41" s="78"/>
      <c r="B41" s="78"/>
      <c r="C41" s="13" t="s">
        <v>25</v>
      </c>
      <c r="D41" s="76" t="s">
        <v>41</v>
      </c>
      <c r="E41" s="77" t="s">
        <v>7</v>
      </c>
      <c r="F41" s="77" t="s">
        <v>11</v>
      </c>
      <c r="G41" s="18">
        <v>0</v>
      </c>
      <c r="H41" s="25">
        <f>H42+H45</f>
        <v>474260.1</v>
      </c>
      <c r="I41" s="25">
        <f>I42+I45</f>
        <v>485298.3</v>
      </c>
      <c r="J41" s="25">
        <f>J42+J45</f>
        <v>330328.59999999998</v>
      </c>
    </row>
    <row r="42" spans="1:10" s="4" customFormat="1" ht="11.25" customHeight="1" x14ac:dyDescent="0.2">
      <c r="A42" s="78"/>
      <c r="B42" s="78"/>
      <c r="C42" s="13" t="s">
        <v>9</v>
      </c>
      <c r="D42" s="76" t="s">
        <v>41</v>
      </c>
      <c r="E42" s="77" t="s">
        <v>7</v>
      </c>
      <c r="F42" s="77" t="s">
        <v>11</v>
      </c>
      <c r="G42" s="18">
        <v>0</v>
      </c>
      <c r="H42" s="25">
        <f>H43+H44</f>
        <v>474260.1</v>
      </c>
      <c r="I42" s="25">
        <f>I43+I44</f>
        <v>476002</v>
      </c>
      <c r="J42" s="25">
        <f>J43+J44</f>
        <v>328311.89999999997</v>
      </c>
    </row>
    <row r="43" spans="1:10" s="4" customFormat="1" ht="12" customHeight="1" x14ac:dyDescent="0.2">
      <c r="A43" s="78"/>
      <c r="B43" s="78"/>
      <c r="C43" s="13" t="s">
        <v>47</v>
      </c>
      <c r="D43" s="76" t="s">
        <v>0</v>
      </c>
      <c r="E43" s="77" t="s">
        <v>7</v>
      </c>
      <c r="F43" s="77" t="s">
        <v>11</v>
      </c>
      <c r="G43" s="18">
        <v>0</v>
      </c>
      <c r="H43" s="25">
        <v>474260.1</v>
      </c>
      <c r="I43" s="25">
        <f>499147.2-13848.9-9296.3</f>
        <v>476002</v>
      </c>
      <c r="J43" s="25">
        <f>333039.3-2710.7-2016.7</f>
        <v>328311.89999999997</v>
      </c>
    </row>
    <row r="44" spans="1:10" s="4" customFormat="1" ht="11.25" customHeight="1" x14ac:dyDescent="0.2">
      <c r="A44" s="78"/>
      <c r="B44" s="78"/>
      <c r="C44" s="13" t="s">
        <v>48</v>
      </c>
      <c r="D44" s="76" t="s">
        <v>2</v>
      </c>
      <c r="E44" s="77" t="s">
        <v>7</v>
      </c>
      <c r="F44" s="77" t="s">
        <v>11</v>
      </c>
      <c r="G44" s="18">
        <v>0</v>
      </c>
      <c r="H44" s="25">
        <v>0</v>
      </c>
      <c r="I44" s="25">
        <v>0</v>
      </c>
      <c r="J44" s="25">
        <v>0</v>
      </c>
    </row>
    <row r="45" spans="1:10" s="4" customFormat="1" ht="11.25" customHeight="1" x14ac:dyDescent="0.2">
      <c r="A45" s="78"/>
      <c r="B45" s="78"/>
      <c r="C45" s="13" t="s">
        <v>10</v>
      </c>
      <c r="D45" s="76" t="s">
        <v>41</v>
      </c>
      <c r="E45" s="77" t="s">
        <v>7</v>
      </c>
      <c r="F45" s="77" t="s">
        <v>11</v>
      </c>
      <c r="G45" s="18">
        <v>0</v>
      </c>
      <c r="H45" s="25">
        <f>H46+H47</f>
        <v>0</v>
      </c>
      <c r="I45" s="25">
        <f>I46+I47</f>
        <v>9296.2999999999993</v>
      </c>
      <c r="J45" s="25">
        <f>J46+J47</f>
        <v>2016.7</v>
      </c>
    </row>
    <row r="46" spans="1:10" s="4" customFormat="1" ht="11.25" customHeight="1" x14ac:dyDescent="0.2">
      <c r="A46" s="78"/>
      <c r="B46" s="78"/>
      <c r="C46" s="13" t="s">
        <v>47</v>
      </c>
      <c r="D46" s="76" t="s">
        <v>0</v>
      </c>
      <c r="E46" s="77" t="s">
        <v>7</v>
      </c>
      <c r="F46" s="77" t="s">
        <v>11</v>
      </c>
      <c r="G46" s="18">
        <v>0</v>
      </c>
      <c r="H46" s="25"/>
      <c r="I46" s="25">
        <v>9296.2999999999993</v>
      </c>
      <c r="J46" s="25">
        <v>2016.7</v>
      </c>
    </row>
    <row r="47" spans="1:10" s="4" customFormat="1" ht="11.25" customHeight="1" x14ac:dyDescent="0.2">
      <c r="A47" s="78"/>
      <c r="B47" s="78"/>
      <c r="C47" s="13" t="s">
        <v>48</v>
      </c>
      <c r="D47" s="76" t="s">
        <v>2</v>
      </c>
      <c r="E47" s="77" t="s">
        <v>7</v>
      </c>
      <c r="F47" s="77" t="s">
        <v>11</v>
      </c>
      <c r="G47" s="18">
        <v>0</v>
      </c>
      <c r="H47" s="25">
        <v>0</v>
      </c>
      <c r="I47" s="25">
        <v>0</v>
      </c>
      <c r="J47" s="25">
        <v>0</v>
      </c>
    </row>
    <row r="48" spans="1:10" s="4" customFormat="1" ht="11.25" customHeight="1" x14ac:dyDescent="0.2">
      <c r="A48" s="78"/>
      <c r="B48" s="78"/>
      <c r="C48" s="13" t="s">
        <v>25</v>
      </c>
      <c r="D48" s="76" t="s">
        <v>41</v>
      </c>
      <c r="E48" s="77" t="s">
        <v>7</v>
      </c>
      <c r="F48" s="77" t="s">
        <v>44</v>
      </c>
      <c r="G48" s="18">
        <v>0</v>
      </c>
      <c r="H48" s="25">
        <f>H49+H52</f>
        <v>21375.9</v>
      </c>
      <c r="I48" s="25">
        <f>I49+I52</f>
        <v>18681.400000000001</v>
      </c>
      <c r="J48" s="25">
        <f>J49+J52</f>
        <v>13166.2</v>
      </c>
    </row>
    <row r="49" spans="1:10" s="4" customFormat="1" ht="11.25" customHeight="1" x14ac:dyDescent="0.2">
      <c r="A49" s="78"/>
      <c r="B49" s="78"/>
      <c r="C49" s="13" t="s">
        <v>9</v>
      </c>
      <c r="D49" s="76" t="s">
        <v>41</v>
      </c>
      <c r="E49" s="77" t="s">
        <v>7</v>
      </c>
      <c r="F49" s="77" t="s">
        <v>44</v>
      </c>
      <c r="G49" s="18">
        <v>0</v>
      </c>
      <c r="H49" s="25">
        <f>H50+H51</f>
        <v>21375.9</v>
      </c>
      <c r="I49" s="25">
        <f>I50+I51</f>
        <v>18681.400000000001</v>
      </c>
      <c r="J49" s="25">
        <f>J50+J51</f>
        <v>13166.2</v>
      </c>
    </row>
    <row r="50" spans="1:10" s="4" customFormat="1" ht="11.25" customHeight="1" x14ac:dyDescent="0.2">
      <c r="A50" s="78"/>
      <c r="B50" s="78"/>
      <c r="C50" s="13" t="s">
        <v>47</v>
      </c>
      <c r="D50" s="76" t="s">
        <v>0</v>
      </c>
      <c r="E50" s="77" t="s">
        <v>7</v>
      </c>
      <c r="F50" s="77" t="s">
        <v>44</v>
      </c>
      <c r="G50" s="18">
        <v>0</v>
      </c>
      <c r="H50" s="25">
        <v>21375.9</v>
      </c>
      <c r="I50" s="25">
        <v>18681.400000000001</v>
      </c>
      <c r="J50" s="25">
        <v>13166.2</v>
      </c>
    </row>
    <row r="51" spans="1:10" s="4" customFormat="1" ht="11.25" customHeight="1" x14ac:dyDescent="0.2">
      <c r="A51" s="78"/>
      <c r="B51" s="78"/>
      <c r="C51" s="13" t="s">
        <v>27</v>
      </c>
      <c r="D51" s="76" t="s">
        <v>41</v>
      </c>
      <c r="E51" s="77" t="s">
        <v>7</v>
      </c>
      <c r="F51" s="77" t="s">
        <v>44</v>
      </c>
      <c r="G51" s="18">
        <v>0</v>
      </c>
      <c r="H51" s="25">
        <v>0</v>
      </c>
      <c r="I51" s="25">
        <v>0</v>
      </c>
      <c r="J51" s="25">
        <v>0</v>
      </c>
    </row>
    <row r="52" spans="1:10" s="4" customFormat="1" ht="11.25" customHeight="1" x14ac:dyDescent="0.2">
      <c r="A52" s="78"/>
      <c r="B52" s="78"/>
      <c r="C52" s="13" t="s">
        <v>10</v>
      </c>
      <c r="D52" s="76" t="s">
        <v>41</v>
      </c>
      <c r="E52" s="77" t="s">
        <v>7</v>
      </c>
      <c r="F52" s="77" t="s">
        <v>44</v>
      </c>
      <c r="G52" s="18">
        <v>0</v>
      </c>
      <c r="H52" s="25">
        <v>0</v>
      </c>
      <c r="I52" s="25">
        <v>0</v>
      </c>
      <c r="J52" s="25">
        <v>0</v>
      </c>
    </row>
    <row r="53" spans="1:10" s="4" customFormat="1" ht="15.75" customHeight="1" x14ac:dyDescent="0.2">
      <c r="A53" s="78"/>
      <c r="B53" s="78"/>
      <c r="C53" s="13" t="s">
        <v>47</v>
      </c>
      <c r="D53" s="76" t="s">
        <v>0</v>
      </c>
      <c r="E53" s="77" t="s">
        <v>7</v>
      </c>
      <c r="F53" s="77" t="s">
        <v>44</v>
      </c>
      <c r="G53" s="18">
        <v>0</v>
      </c>
      <c r="H53" s="25">
        <v>0</v>
      </c>
      <c r="I53" s="25">
        <v>0</v>
      </c>
      <c r="J53" s="25">
        <v>0</v>
      </c>
    </row>
    <row r="54" spans="1:10" s="4" customFormat="1" ht="11.25" customHeight="1" x14ac:dyDescent="0.2">
      <c r="A54" s="78"/>
      <c r="B54" s="78"/>
      <c r="C54" s="13" t="s">
        <v>27</v>
      </c>
      <c r="D54" s="76" t="s">
        <v>41</v>
      </c>
      <c r="E54" s="77" t="s">
        <v>7</v>
      </c>
      <c r="F54" s="77" t="s">
        <v>44</v>
      </c>
      <c r="G54" s="18">
        <v>0</v>
      </c>
      <c r="H54" s="25">
        <v>0</v>
      </c>
      <c r="I54" s="25">
        <v>0</v>
      </c>
      <c r="J54" s="25">
        <v>0</v>
      </c>
    </row>
    <row r="55" spans="1:10" s="4" customFormat="1" ht="11.25" customHeight="1" x14ac:dyDescent="0.2">
      <c r="A55" s="78"/>
      <c r="B55" s="78"/>
      <c r="C55" s="13" t="s">
        <v>25</v>
      </c>
      <c r="D55" s="76" t="s">
        <v>41</v>
      </c>
      <c r="E55" s="77" t="s">
        <v>7</v>
      </c>
      <c r="F55" s="77" t="s">
        <v>42</v>
      </c>
      <c r="G55" s="18">
        <v>0</v>
      </c>
      <c r="H55" s="25">
        <f>H56+H59</f>
        <v>707.2</v>
      </c>
      <c r="I55" s="25">
        <f>I56+I59</f>
        <v>707.2</v>
      </c>
      <c r="J55" s="25">
        <f>J56+J59</f>
        <v>532.4</v>
      </c>
    </row>
    <row r="56" spans="1:10" s="4" customFormat="1" ht="11.25" customHeight="1" x14ac:dyDescent="0.2">
      <c r="A56" s="78"/>
      <c r="B56" s="78"/>
      <c r="C56" s="13" t="s">
        <v>9</v>
      </c>
      <c r="D56" s="76" t="s">
        <v>41</v>
      </c>
      <c r="E56" s="77" t="s">
        <v>7</v>
      </c>
      <c r="F56" s="77" t="s">
        <v>42</v>
      </c>
      <c r="G56" s="18">
        <v>0</v>
      </c>
      <c r="H56" s="25">
        <f>H57+H58</f>
        <v>707.2</v>
      </c>
      <c r="I56" s="25">
        <f>I57+I58</f>
        <v>707.2</v>
      </c>
      <c r="J56" s="25">
        <f>J57+J58</f>
        <v>532.4</v>
      </c>
    </row>
    <row r="57" spans="1:10" s="4" customFormat="1" ht="11.25" customHeight="1" x14ac:dyDescent="0.2">
      <c r="A57" s="78"/>
      <c r="B57" s="78"/>
      <c r="C57" s="13" t="s">
        <v>47</v>
      </c>
      <c r="D57" s="76" t="s">
        <v>0</v>
      </c>
      <c r="E57" s="77" t="s">
        <v>7</v>
      </c>
      <c r="F57" s="77" t="s">
        <v>42</v>
      </c>
      <c r="G57" s="18">
        <v>0</v>
      </c>
      <c r="H57" s="25">
        <v>707.2</v>
      </c>
      <c r="I57" s="25">
        <v>707.2</v>
      </c>
      <c r="J57" s="25">
        <v>532.4</v>
      </c>
    </row>
    <row r="58" spans="1:10" s="4" customFormat="1" ht="11.25" customHeight="1" x14ac:dyDescent="0.2">
      <c r="A58" s="78"/>
      <c r="B58" s="78"/>
      <c r="C58" s="13" t="s">
        <v>27</v>
      </c>
      <c r="D58" s="76" t="s">
        <v>41</v>
      </c>
      <c r="E58" s="77" t="s">
        <v>7</v>
      </c>
      <c r="F58" s="77" t="s">
        <v>42</v>
      </c>
      <c r="G58" s="18">
        <v>0</v>
      </c>
      <c r="H58" s="25">
        <v>0</v>
      </c>
      <c r="I58" s="25">
        <v>0</v>
      </c>
      <c r="J58" s="25">
        <v>0</v>
      </c>
    </row>
    <row r="59" spans="1:10" s="4" customFormat="1" ht="11.25" customHeight="1" x14ac:dyDescent="0.2">
      <c r="A59" s="78"/>
      <c r="B59" s="78"/>
      <c r="C59" s="13" t="s">
        <v>10</v>
      </c>
      <c r="D59" s="76" t="s">
        <v>0</v>
      </c>
      <c r="E59" s="77" t="s">
        <v>7</v>
      </c>
      <c r="F59" s="77" t="s">
        <v>42</v>
      </c>
      <c r="G59" s="18">
        <v>0</v>
      </c>
      <c r="H59" s="25">
        <f>H60+H61</f>
        <v>0</v>
      </c>
      <c r="I59" s="25">
        <f>I60+I61</f>
        <v>0</v>
      </c>
      <c r="J59" s="25">
        <f>J60+J61</f>
        <v>0</v>
      </c>
    </row>
    <row r="60" spans="1:10" s="4" customFormat="1" ht="11.25" customHeight="1" x14ac:dyDescent="0.2">
      <c r="A60" s="78"/>
      <c r="B60" s="78"/>
      <c r="C60" s="13" t="s">
        <v>47</v>
      </c>
      <c r="D60" s="76" t="s">
        <v>0</v>
      </c>
      <c r="E60" s="77" t="s">
        <v>7</v>
      </c>
      <c r="F60" s="77" t="s">
        <v>42</v>
      </c>
      <c r="G60" s="18">
        <v>0</v>
      </c>
      <c r="H60" s="25">
        <v>0</v>
      </c>
      <c r="I60" s="25">
        <v>0</v>
      </c>
      <c r="J60" s="25">
        <v>0</v>
      </c>
    </row>
    <row r="61" spans="1:10" s="4" customFormat="1" ht="11.25" customHeight="1" x14ac:dyDescent="0.2">
      <c r="A61" s="78"/>
      <c r="B61" s="78"/>
      <c r="C61" s="13" t="s">
        <v>27</v>
      </c>
      <c r="D61" s="76" t="s">
        <v>41</v>
      </c>
      <c r="E61" s="77" t="s">
        <v>7</v>
      </c>
      <c r="F61" s="77" t="s">
        <v>42</v>
      </c>
      <c r="G61" s="18">
        <v>0</v>
      </c>
      <c r="H61" s="25">
        <v>0</v>
      </c>
      <c r="I61" s="25">
        <v>0</v>
      </c>
      <c r="J61" s="25">
        <v>0</v>
      </c>
    </row>
    <row r="62" spans="1:10" s="4" customFormat="1" ht="11.25" customHeight="1" x14ac:dyDescent="0.2">
      <c r="A62" s="78" t="s">
        <v>50</v>
      </c>
      <c r="B62" s="78" t="s">
        <v>68</v>
      </c>
      <c r="C62" s="13" t="s">
        <v>25</v>
      </c>
      <c r="D62" s="76" t="s">
        <v>41</v>
      </c>
      <c r="E62" s="77" t="s">
        <v>7</v>
      </c>
      <c r="F62" s="77" t="s">
        <v>11</v>
      </c>
      <c r="G62" s="18">
        <v>0</v>
      </c>
      <c r="H62" s="25">
        <f>H63+H66</f>
        <v>0</v>
      </c>
      <c r="I62" s="25">
        <f>I63+I66</f>
        <v>13848.9</v>
      </c>
      <c r="J62" s="25">
        <f>J63+J66</f>
        <v>2710.7</v>
      </c>
    </row>
    <row r="63" spans="1:10" s="4" customFormat="1" ht="11.25" customHeight="1" x14ac:dyDescent="0.2">
      <c r="A63" s="78"/>
      <c r="B63" s="78"/>
      <c r="C63" s="13" t="s">
        <v>9</v>
      </c>
      <c r="D63" s="76" t="s">
        <v>41</v>
      </c>
      <c r="E63" s="77" t="s">
        <v>7</v>
      </c>
      <c r="F63" s="77" t="s">
        <v>11</v>
      </c>
      <c r="G63" s="18">
        <v>0</v>
      </c>
      <c r="H63" s="25">
        <f>H64+H65</f>
        <v>0</v>
      </c>
      <c r="I63" s="25">
        <f>I64+I65</f>
        <v>13848.9</v>
      </c>
      <c r="J63" s="25">
        <f>J64+J65</f>
        <v>2710.7</v>
      </c>
    </row>
    <row r="64" spans="1:10" s="4" customFormat="1" ht="15" customHeight="1" x14ac:dyDescent="0.2">
      <c r="A64" s="78"/>
      <c r="B64" s="78"/>
      <c r="C64" s="13" t="s">
        <v>47</v>
      </c>
      <c r="D64" s="76" t="s">
        <v>0</v>
      </c>
      <c r="E64" s="77" t="s">
        <v>7</v>
      </c>
      <c r="F64" s="77" t="s">
        <v>11</v>
      </c>
      <c r="G64" s="18">
        <v>0</v>
      </c>
      <c r="H64" s="25">
        <v>0</v>
      </c>
      <c r="I64" s="25">
        <v>13848.9</v>
      </c>
      <c r="J64" s="25">
        <v>2710.7</v>
      </c>
    </row>
    <row r="65" spans="1:10" s="4" customFormat="1" ht="11.25" customHeight="1" x14ac:dyDescent="0.2">
      <c r="A65" s="78"/>
      <c r="B65" s="78"/>
      <c r="C65" s="13" t="s">
        <v>27</v>
      </c>
      <c r="D65" s="76" t="s">
        <v>41</v>
      </c>
      <c r="E65" s="77" t="s">
        <v>7</v>
      </c>
      <c r="F65" s="77" t="s">
        <v>11</v>
      </c>
      <c r="G65" s="18">
        <v>0</v>
      </c>
      <c r="H65" s="25">
        <v>0</v>
      </c>
      <c r="I65" s="25">
        <v>0</v>
      </c>
      <c r="J65" s="25">
        <v>0</v>
      </c>
    </row>
    <row r="66" spans="1:10" s="4" customFormat="1" ht="11.25" customHeight="1" x14ac:dyDescent="0.2">
      <c r="A66" s="78"/>
      <c r="B66" s="78"/>
      <c r="C66" s="13" t="s">
        <v>10</v>
      </c>
      <c r="D66" s="76" t="s">
        <v>0</v>
      </c>
      <c r="E66" s="77" t="s">
        <v>7</v>
      </c>
      <c r="F66" s="77" t="s">
        <v>11</v>
      </c>
      <c r="G66" s="18">
        <v>0</v>
      </c>
      <c r="H66" s="25">
        <f>H67+H68</f>
        <v>0</v>
      </c>
      <c r="I66" s="25">
        <f>I67+I68</f>
        <v>0</v>
      </c>
      <c r="J66" s="25">
        <f>J67+J68</f>
        <v>0</v>
      </c>
    </row>
    <row r="67" spans="1:10" s="4" customFormat="1" ht="11.25" customHeight="1" x14ac:dyDescent="0.2">
      <c r="A67" s="78"/>
      <c r="B67" s="78"/>
      <c r="C67" s="13" t="s">
        <v>47</v>
      </c>
      <c r="D67" s="76" t="s">
        <v>0</v>
      </c>
      <c r="E67" s="77" t="s">
        <v>7</v>
      </c>
      <c r="F67" s="77" t="s">
        <v>11</v>
      </c>
      <c r="G67" s="18">
        <v>0</v>
      </c>
      <c r="H67" s="25">
        <v>0</v>
      </c>
      <c r="I67" s="25">
        <v>0</v>
      </c>
      <c r="J67" s="25">
        <v>0</v>
      </c>
    </row>
    <row r="68" spans="1:10" s="4" customFormat="1" ht="21" customHeight="1" x14ac:dyDescent="0.2">
      <c r="A68" s="78"/>
      <c r="B68" s="78"/>
      <c r="C68" s="13" t="s">
        <v>27</v>
      </c>
      <c r="D68" s="76" t="s">
        <v>41</v>
      </c>
      <c r="E68" s="77" t="s">
        <v>7</v>
      </c>
      <c r="F68" s="77" t="s">
        <v>11</v>
      </c>
      <c r="G68" s="18">
        <v>0</v>
      </c>
      <c r="H68" s="25">
        <v>0</v>
      </c>
      <c r="I68" s="25">
        <v>0</v>
      </c>
      <c r="J68" s="25">
        <v>0</v>
      </c>
    </row>
    <row r="69" spans="1:10" ht="11.25" customHeight="1" x14ac:dyDescent="0.15">
      <c r="A69" s="79" t="s">
        <v>17</v>
      </c>
      <c r="B69" s="79" t="s">
        <v>13</v>
      </c>
      <c r="C69" s="13" t="s">
        <v>25</v>
      </c>
      <c r="D69" s="76" t="s">
        <v>41</v>
      </c>
      <c r="E69" s="77" t="s">
        <v>7</v>
      </c>
      <c r="F69" s="77" t="s">
        <v>76</v>
      </c>
      <c r="G69" s="18">
        <v>0</v>
      </c>
      <c r="H69" s="25">
        <f>H70+H73</f>
        <v>8937395.8000000007</v>
      </c>
      <c r="I69" s="25">
        <f>I70+I73</f>
        <v>9300293.5000000019</v>
      </c>
      <c r="J69" s="25">
        <f>J70+J73</f>
        <v>6122707.5200000005</v>
      </c>
    </row>
    <row r="70" spans="1:10" ht="11.25" customHeight="1" x14ac:dyDescent="0.15">
      <c r="A70" s="79"/>
      <c r="B70" s="79"/>
      <c r="C70" s="13" t="s">
        <v>9</v>
      </c>
      <c r="D70" s="76" t="s">
        <v>41</v>
      </c>
      <c r="E70" s="77" t="s">
        <v>7</v>
      </c>
      <c r="F70" s="77" t="s">
        <v>76</v>
      </c>
      <c r="G70" s="18">
        <v>0</v>
      </c>
      <c r="H70" s="25">
        <f>H71+H72</f>
        <v>7215743.2999999998</v>
      </c>
      <c r="I70" s="25">
        <f>I71+I72</f>
        <v>7317674.7000000011</v>
      </c>
      <c r="J70" s="25">
        <f>J71+J72</f>
        <v>5342740.2200000007</v>
      </c>
    </row>
    <row r="71" spans="1:10" ht="11.25" customHeight="1" x14ac:dyDescent="0.15">
      <c r="A71" s="79"/>
      <c r="B71" s="79"/>
      <c r="C71" s="13" t="s">
        <v>47</v>
      </c>
      <c r="D71" s="76" t="s">
        <v>0</v>
      </c>
      <c r="E71" s="77" t="s">
        <v>7</v>
      </c>
      <c r="F71" s="77" t="s">
        <v>76</v>
      </c>
      <c r="G71" s="18">
        <v>0</v>
      </c>
      <c r="H71" s="25">
        <f>H81+H116+H123+H130+H137</f>
        <v>7184642.5</v>
      </c>
      <c r="I71" s="25">
        <f>I81+I116+I123+I130+I137</f>
        <v>7235037.3000000007</v>
      </c>
      <c r="J71" s="25">
        <f t="shared" ref="J71:J72" si="3">J81+J116+J123+J130+J137</f>
        <v>5340369.0200000005</v>
      </c>
    </row>
    <row r="72" spans="1:10" ht="11.25" customHeight="1" x14ac:dyDescent="0.15">
      <c r="A72" s="79"/>
      <c r="B72" s="79"/>
      <c r="C72" s="13" t="s">
        <v>48</v>
      </c>
      <c r="D72" s="76" t="s">
        <v>2</v>
      </c>
      <c r="E72" s="77" t="s">
        <v>7</v>
      </c>
      <c r="F72" s="77" t="s">
        <v>76</v>
      </c>
      <c r="G72" s="18">
        <v>0</v>
      </c>
      <c r="H72" s="25">
        <f>H82+H117+H124+H131+H138</f>
        <v>31100.799999999999</v>
      </c>
      <c r="I72" s="25">
        <f>I82+I117+I124+I131+I138</f>
        <v>82637.399999999994</v>
      </c>
      <c r="J72" s="25">
        <f t="shared" si="3"/>
        <v>2371.1999999999998</v>
      </c>
    </row>
    <row r="73" spans="1:10" ht="11.25" customHeight="1" x14ac:dyDescent="0.15">
      <c r="A73" s="79"/>
      <c r="B73" s="79"/>
      <c r="C73" s="13" t="s">
        <v>10</v>
      </c>
      <c r="D73" s="76" t="s">
        <v>41</v>
      </c>
      <c r="E73" s="77" t="s">
        <v>7</v>
      </c>
      <c r="F73" s="77" t="s">
        <v>76</v>
      </c>
      <c r="G73" s="18">
        <v>0</v>
      </c>
      <c r="H73" s="25">
        <f>H74+H75</f>
        <v>1721652.5</v>
      </c>
      <c r="I73" s="25">
        <f>I74+I75</f>
        <v>1982618.8</v>
      </c>
      <c r="J73" s="25">
        <f>J74+J75</f>
        <v>779967.29999999993</v>
      </c>
    </row>
    <row r="74" spans="1:10" ht="11.25" customHeight="1" x14ac:dyDescent="0.15">
      <c r="A74" s="79"/>
      <c r="B74" s="79"/>
      <c r="C74" s="13" t="s">
        <v>47</v>
      </c>
      <c r="D74" s="76" t="s">
        <v>0</v>
      </c>
      <c r="E74" s="77" t="s">
        <v>7</v>
      </c>
      <c r="F74" s="77" t="s">
        <v>76</v>
      </c>
      <c r="G74" s="18">
        <v>0</v>
      </c>
      <c r="H74" s="25">
        <f>H84+H126+H133+H140+H119</f>
        <v>1245752.7</v>
      </c>
      <c r="I74" s="25">
        <f>I84+I126+I133+I140+I119</f>
        <v>1245752.7</v>
      </c>
      <c r="J74" s="25">
        <f>J84+J126+J133+J140+J119</f>
        <v>704803.2</v>
      </c>
    </row>
    <row r="75" spans="1:10" ht="9.75" customHeight="1" x14ac:dyDescent="0.15">
      <c r="A75" s="79"/>
      <c r="B75" s="79"/>
      <c r="C75" s="13" t="s">
        <v>48</v>
      </c>
      <c r="D75" s="76" t="s">
        <v>2</v>
      </c>
      <c r="E75" s="77" t="s">
        <v>7</v>
      </c>
      <c r="F75" s="77" t="s">
        <v>76</v>
      </c>
      <c r="G75" s="18">
        <v>0</v>
      </c>
      <c r="H75" s="25">
        <f>H85+H120+H127+H134+H141</f>
        <v>475899.8</v>
      </c>
      <c r="I75" s="25">
        <f>I85+I120+I127+I134+I141</f>
        <v>736866.10000000009</v>
      </c>
      <c r="J75" s="25">
        <f>J85+J120+J127+J134+J99+J141</f>
        <v>75164.100000000006</v>
      </c>
    </row>
    <row r="76" spans="1:10" ht="11.25" hidden="1" customHeight="1" x14ac:dyDescent="0.15">
      <c r="A76" s="76"/>
      <c r="B76" s="76"/>
      <c r="C76" s="13" t="s">
        <v>25</v>
      </c>
      <c r="D76" s="76"/>
      <c r="E76" s="77"/>
      <c r="F76" s="18"/>
      <c r="G76" s="18"/>
      <c r="H76" s="25" t="e">
        <f>H79+H93+#REF!</f>
        <v>#REF!</v>
      </c>
      <c r="I76" s="25" t="e">
        <f>I79+I93+#REF!</f>
        <v>#REF!</v>
      </c>
      <c r="J76" s="25" t="e">
        <f>J79+J93+#REF!</f>
        <v>#REF!</v>
      </c>
    </row>
    <row r="77" spans="1:10" ht="11.25" hidden="1" customHeight="1" x14ac:dyDescent="0.15">
      <c r="A77" s="76"/>
      <c r="B77" s="76"/>
      <c r="C77" s="13" t="s">
        <v>9</v>
      </c>
      <c r="D77" s="76"/>
      <c r="E77" s="77"/>
      <c r="F77" s="18"/>
      <c r="G77" s="18"/>
      <c r="H77" s="25" t="e">
        <f>H80+H94+#REF!</f>
        <v>#REF!</v>
      </c>
      <c r="I77" s="25" t="e">
        <f>I80+I94+#REF!</f>
        <v>#REF!</v>
      </c>
      <c r="J77" s="25" t="e">
        <f>J80+J94+#REF!</f>
        <v>#REF!</v>
      </c>
    </row>
    <row r="78" spans="1:10" ht="11.25" hidden="1" customHeight="1" x14ac:dyDescent="0.15">
      <c r="A78" s="76"/>
      <c r="B78" s="76"/>
      <c r="C78" s="13" t="s">
        <v>10</v>
      </c>
      <c r="D78" s="76"/>
      <c r="E78" s="77"/>
      <c r="F78" s="18"/>
      <c r="G78" s="18"/>
      <c r="H78" s="25" t="e">
        <f>H83+H97+#REF!</f>
        <v>#REF!</v>
      </c>
      <c r="I78" s="25" t="e">
        <f>I83+I97+#REF!</f>
        <v>#REF!</v>
      </c>
      <c r="J78" s="25" t="e">
        <f>J83+J97+#REF!</f>
        <v>#REF!</v>
      </c>
    </row>
    <row r="79" spans="1:10" s="4" customFormat="1" ht="11.25" customHeight="1" x14ac:dyDescent="0.2">
      <c r="A79" s="78" t="s">
        <v>38</v>
      </c>
      <c r="B79" s="78" t="s">
        <v>72</v>
      </c>
      <c r="C79" s="13" t="s">
        <v>25</v>
      </c>
      <c r="D79" s="76" t="s">
        <v>41</v>
      </c>
      <c r="E79" s="77" t="s">
        <v>7</v>
      </c>
      <c r="F79" s="77" t="s">
        <v>76</v>
      </c>
      <c r="G79" s="18">
        <v>0</v>
      </c>
      <c r="H79" s="25">
        <f>H80+H83</f>
        <v>8189372.5999999996</v>
      </c>
      <c r="I79" s="25">
        <f>I80+I83</f>
        <v>8233467.4000000004</v>
      </c>
      <c r="J79" s="25">
        <f>J80+J83</f>
        <v>5950438.7000000002</v>
      </c>
    </row>
    <row r="80" spans="1:10" s="4" customFormat="1" ht="11.25" customHeight="1" x14ac:dyDescent="0.2">
      <c r="A80" s="78"/>
      <c r="B80" s="78"/>
      <c r="C80" s="13" t="s">
        <v>9</v>
      </c>
      <c r="D80" s="76" t="s">
        <v>41</v>
      </c>
      <c r="E80" s="77" t="s">
        <v>7</v>
      </c>
      <c r="F80" s="77" t="s">
        <v>76</v>
      </c>
      <c r="G80" s="18">
        <v>0</v>
      </c>
      <c r="H80" s="25">
        <f>H81+H82</f>
        <v>7182232.1999999993</v>
      </c>
      <c r="I80" s="25">
        <f>I81+I82</f>
        <v>7226327</v>
      </c>
      <c r="J80" s="25">
        <f>J81+J82</f>
        <v>5333420.4000000004</v>
      </c>
    </row>
    <row r="81" spans="1:10" s="4" customFormat="1" ht="11.25" customHeight="1" x14ac:dyDescent="0.2">
      <c r="A81" s="78"/>
      <c r="B81" s="78"/>
      <c r="C81" s="13" t="s">
        <v>47</v>
      </c>
      <c r="D81" s="76" t="s">
        <v>0</v>
      </c>
      <c r="E81" s="77" t="s">
        <v>7</v>
      </c>
      <c r="F81" s="77" t="s">
        <v>76</v>
      </c>
      <c r="G81" s="18">
        <v>0</v>
      </c>
      <c r="H81" s="25">
        <f>H88+H95+H109+H102</f>
        <v>7182232.1999999993</v>
      </c>
      <c r="I81" s="25">
        <f>I88+I95+I109+I102</f>
        <v>7226327</v>
      </c>
      <c r="J81" s="25">
        <f>J88+J95+J109+J102</f>
        <v>5333420.4000000004</v>
      </c>
    </row>
    <row r="82" spans="1:10" s="4" customFormat="1" ht="11.25" customHeight="1" x14ac:dyDescent="0.2">
      <c r="A82" s="78"/>
      <c r="B82" s="78"/>
      <c r="C82" s="13" t="s">
        <v>48</v>
      </c>
      <c r="D82" s="76" t="s">
        <v>2</v>
      </c>
      <c r="E82" s="77" t="s">
        <v>7</v>
      </c>
      <c r="F82" s="77" t="s">
        <v>76</v>
      </c>
      <c r="G82" s="18">
        <v>0</v>
      </c>
      <c r="H82" s="25">
        <f>H89+H96+H110+H103</f>
        <v>0</v>
      </c>
      <c r="I82" s="25">
        <f>I89+I96+I110</f>
        <v>0</v>
      </c>
      <c r="J82" s="25">
        <f>J89+J96+J110</f>
        <v>0</v>
      </c>
    </row>
    <row r="83" spans="1:10" s="4" customFormat="1" ht="11.25" customHeight="1" x14ac:dyDescent="0.2">
      <c r="A83" s="78"/>
      <c r="B83" s="78"/>
      <c r="C83" s="13" t="s">
        <v>10</v>
      </c>
      <c r="D83" s="76" t="s">
        <v>41</v>
      </c>
      <c r="E83" s="77" t="s">
        <v>7</v>
      </c>
      <c r="F83" s="77" t="s">
        <v>76</v>
      </c>
      <c r="G83" s="18">
        <v>0</v>
      </c>
      <c r="H83" s="25">
        <f>H84+H85</f>
        <v>1007140.4</v>
      </c>
      <c r="I83" s="25">
        <f>I84+I85</f>
        <v>1007140.4</v>
      </c>
      <c r="J83" s="25">
        <f>J84+J85</f>
        <v>617018.30000000005</v>
      </c>
    </row>
    <row r="84" spans="1:10" s="4" customFormat="1" ht="11.25" customHeight="1" x14ac:dyDescent="0.2">
      <c r="A84" s="78"/>
      <c r="B84" s="78"/>
      <c r="C84" s="13" t="s">
        <v>47</v>
      </c>
      <c r="D84" s="76" t="s">
        <v>0</v>
      </c>
      <c r="E84" s="77" t="s">
        <v>7</v>
      </c>
      <c r="F84" s="77" t="s">
        <v>76</v>
      </c>
      <c r="G84" s="18">
        <v>0</v>
      </c>
      <c r="H84" s="25">
        <f>H91+H98+H105+H111</f>
        <v>1007140.4</v>
      </c>
      <c r="I84" s="25">
        <f t="shared" ref="I84:J84" si="4">I91+I98+I105+I111</f>
        <v>1007140.4</v>
      </c>
      <c r="J84" s="25">
        <f t="shared" si="4"/>
        <v>617018.30000000005</v>
      </c>
    </row>
    <row r="85" spans="1:10" s="4" customFormat="1" ht="11.25" customHeight="1" x14ac:dyDescent="0.2">
      <c r="A85" s="78"/>
      <c r="B85" s="78"/>
      <c r="C85" s="13" t="s">
        <v>48</v>
      </c>
      <c r="D85" s="76" t="s">
        <v>2</v>
      </c>
      <c r="E85" s="77" t="s">
        <v>7</v>
      </c>
      <c r="F85" s="77" t="s">
        <v>76</v>
      </c>
      <c r="G85" s="18">
        <v>0</v>
      </c>
      <c r="H85" s="25">
        <f>H92+H99+H106+H112</f>
        <v>0</v>
      </c>
      <c r="I85" s="25">
        <f t="shared" ref="I85:J85" si="5">I92+I99+I106+I112</f>
        <v>0</v>
      </c>
      <c r="J85" s="25">
        <f t="shared" si="5"/>
        <v>0</v>
      </c>
    </row>
    <row r="86" spans="1:10" s="4" customFormat="1" ht="11.25" customHeight="1" x14ac:dyDescent="0.2">
      <c r="A86" s="78"/>
      <c r="B86" s="78"/>
      <c r="C86" s="13" t="s">
        <v>25</v>
      </c>
      <c r="D86" s="76" t="s">
        <v>41</v>
      </c>
      <c r="E86" s="77" t="s">
        <v>7</v>
      </c>
      <c r="F86" s="77" t="s">
        <v>45</v>
      </c>
      <c r="G86" s="18">
        <v>0</v>
      </c>
      <c r="H86" s="25">
        <f>H87+H90</f>
        <v>2656175.7999999998</v>
      </c>
      <c r="I86" s="25">
        <f>I87+I90</f>
        <v>2656716.7000000002</v>
      </c>
      <c r="J86" s="25">
        <f>J87+J90</f>
        <v>1932617.6</v>
      </c>
    </row>
    <row r="87" spans="1:10" s="4" customFormat="1" ht="11.25" customHeight="1" x14ac:dyDescent="0.2">
      <c r="A87" s="78"/>
      <c r="B87" s="78"/>
      <c r="C87" s="13" t="s">
        <v>9</v>
      </c>
      <c r="D87" s="76" t="s">
        <v>41</v>
      </c>
      <c r="E87" s="77" t="s">
        <v>7</v>
      </c>
      <c r="F87" s="77" t="s">
        <v>45</v>
      </c>
      <c r="G87" s="18">
        <v>0</v>
      </c>
      <c r="H87" s="25">
        <f>H88+H89</f>
        <v>2656175.7999999998</v>
      </c>
      <c r="I87" s="25">
        <f>I88+I89</f>
        <v>2656716.7000000002</v>
      </c>
      <c r="J87" s="25">
        <f>J88+J89</f>
        <v>1932617.6</v>
      </c>
    </row>
    <row r="88" spans="1:10" s="4" customFormat="1" ht="11.25" customHeight="1" x14ac:dyDescent="0.2">
      <c r="A88" s="78"/>
      <c r="B88" s="78"/>
      <c r="C88" s="13" t="s">
        <v>47</v>
      </c>
      <c r="D88" s="76" t="s">
        <v>0</v>
      </c>
      <c r="E88" s="77" t="s">
        <v>7</v>
      </c>
      <c r="F88" s="77" t="s">
        <v>45</v>
      </c>
      <c r="G88" s="18">
        <v>0</v>
      </c>
      <c r="H88" s="25">
        <v>2656175.7999999998</v>
      </c>
      <c r="I88" s="25">
        <v>2656716.7000000002</v>
      </c>
      <c r="J88" s="25">
        <v>1932617.6</v>
      </c>
    </row>
    <row r="89" spans="1:10" s="4" customFormat="1" ht="12.75" customHeight="1" x14ac:dyDescent="0.2">
      <c r="A89" s="78"/>
      <c r="B89" s="78"/>
      <c r="C89" s="13" t="s">
        <v>48</v>
      </c>
      <c r="D89" s="76" t="s">
        <v>2</v>
      </c>
      <c r="E89" s="77" t="s">
        <v>7</v>
      </c>
      <c r="F89" s="77" t="s">
        <v>45</v>
      </c>
      <c r="G89" s="18">
        <v>0</v>
      </c>
      <c r="H89" s="25">
        <v>0</v>
      </c>
      <c r="I89" s="25">
        <v>0</v>
      </c>
      <c r="J89" s="25">
        <v>0</v>
      </c>
    </row>
    <row r="90" spans="1:10" s="4" customFormat="1" ht="10.5" customHeight="1" x14ac:dyDescent="0.2">
      <c r="A90" s="78"/>
      <c r="B90" s="78"/>
      <c r="C90" s="13" t="s">
        <v>10</v>
      </c>
      <c r="D90" s="76" t="s">
        <v>41</v>
      </c>
      <c r="E90" s="77" t="s">
        <v>7</v>
      </c>
      <c r="F90" s="77" t="s">
        <v>45</v>
      </c>
      <c r="G90" s="18">
        <v>0</v>
      </c>
      <c r="H90" s="25">
        <v>0</v>
      </c>
      <c r="I90" s="25">
        <f>I91+I92</f>
        <v>0</v>
      </c>
      <c r="J90" s="25">
        <f>J91+J92</f>
        <v>0</v>
      </c>
    </row>
    <row r="91" spans="1:10" s="4" customFormat="1" ht="11.25" customHeight="1" x14ac:dyDescent="0.2">
      <c r="A91" s="78"/>
      <c r="B91" s="78"/>
      <c r="C91" s="13" t="s">
        <v>47</v>
      </c>
      <c r="D91" s="76" t="s">
        <v>0</v>
      </c>
      <c r="E91" s="77" t="s">
        <v>7</v>
      </c>
      <c r="F91" s="77" t="s">
        <v>45</v>
      </c>
      <c r="G91" s="18">
        <v>0</v>
      </c>
      <c r="H91" s="25">
        <v>0</v>
      </c>
      <c r="I91" s="25"/>
      <c r="J91" s="25"/>
    </row>
    <row r="92" spans="1:10" s="4" customFormat="1" ht="11.25" customHeight="1" x14ac:dyDescent="0.2">
      <c r="A92" s="78"/>
      <c r="B92" s="78"/>
      <c r="C92" s="13" t="s">
        <v>48</v>
      </c>
      <c r="D92" s="76" t="s">
        <v>2</v>
      </c>
      <c r="E92" s="77" t="s">
        <v>7</v>
      </c>
      <c r="F92" s="77" t="s">
        <v>45</v>
      </c>
      <c r="G92" s="18">
        <v>0</v>
      </c>
      <c r="H92" s="25">
        <v>0</v>
      </c>
      <c r="I92" s="25">
        <v>0</v>
      </c>
      <c r="J92" s="25">
        <v>0</v>
      </c>
    </row>
    <row r="93" spans="1:10" s="4" customFormat="1" ht="11.25" customHeight="1" x14ac:dyDescent="0.2">
      <c r="A93" s="78"/>
      <c r="B93" s="78"/>
      <c r="C93" s="13" t="s">
        <v>25</v>
      </c>
      <c r="D93" s="76" t="s">
        <v>41</v>
      </c>
      <c r="E93" s="77" t="s">
        <v>7</v>
      </c>
      <c r="F93" s="77" t="s">
        <v>12</v>
      </c>
      <c r="G93" s="18">
        <v>0</v>
      </c>
      <c r="H93" s="25">
        <f>H94+H97</f>
        <v>5502984.5999999996</v>
      </c>
      <c r="I93" s="25">
        <f>I94+I97</f>
        <v>5546538.5</v>
      </c>
      <c r="J93" s="25">
        <f>J94+J97</f>
        <v>3996884.5999999996</v>
      </c>
    </row>
    <row r="94" spans="1:10" s="4" customFormat="1" ht="11.25" customHeight="1" x14ac:dyDescent="0.2">
      <c r="A94" s="78"/>
      <c r="B94" s="78"/>
      <c r="C94" s="13" t="s">
        <v>9</v>
      </c>
      <c r="D94" s="76" t="s">
        <v>41</v>
      </c>
      <c r="E94" s="77" t="s">
        <v>7</v>
      </c>
      <c r="F94" s="77" t="s">
        <v>12</v>
      </c>
      <c r="G94" s="18">
        <v>0</v>
      </c>
      <c r="H94" s="25">
        <f>H95+H96</f>
        <v>4495844.1999999993</v>
      </c>
      <c r="I94" s="25">
        <f>I95+I96</f>
        <v>4539398.0999999996</v>
      </c>
      <c r="J94" s="25">
        <f>J95+J96</f>
        <v>3379866.3</v>
      </c>
    </row>
    <row r="95" spans="1:10" s="4" customFormat="1" ht="11.25" customHeight="1" x14ac:dyDescent="0.2">
      <c r="A95" s="78"/>
      <c r="B95" s="78"/>
      <c r="C95" s="13" t="s">
        <v>47</v>
      </c>
      <c r="D95" s="76" t="s">
        <v>0</v>
      </c>
      <c r="E95" s="77" t="s">
        <v>7</v>
      </c>
      <c r="F95" s="77" t="s">
        <v>12</v>
      </c>
      <c r="G95" s="18">
        <v>0</v>
      </c>
      <c r="H95" s="25">
        <f>5502984.8-0.2-1007140.4</f>
        <v>4495844.1999999993</v>
      </c>
      <c r="I95" s="25">
        <f>5546538.6-0.1-1007140.4</f>
        <v>4539398.0999999996</v>
      </c>
      <c r="J95" s="25">
        <f>3996884.5+0.1-617018.3</f>
        <v>3379866.3</v>
      </c>
    </row>
    <row r="96" spans="1:10" s="4" customFormat="1" ht="11.25" customHeight="1" x14ac:dyDescent="0.2">
      <c r="A96" s="78"/>
      <c r="B96" s="78"/>
      <c r="C96" s="13" t="s">
        <v>48</v>
      </c>
      <c r="D96" s="76" t="s">
        <v>2</v>
      </c>
      <c r="E96" s="77" t="s">
        <v>7</v>
      </c>
      <c r="F96" s="77" t="s">
        <v>12</v>
      </c>
      <c r="G96" s="18">
        <v>0</v>
      </c>
      <c r="H96" s="25"/>
      <c r="I96" s="25">
        <v>0</v>
      </c>
      <c r="J96" s="25">
        <v>0</v>
      </c>
    </row>
    <row r="97" spans="1:10" s="4" customFormat="1" ht="14.25" customHeight="1" x14ac:dyDescent="0.2">
      <c r="A97" s="78"/>
      <c r="B97" s="78"/>
      <c r="C97" s="13" t="s">
        <v>10</v>
      </c>
      <c r="D97" s="76" t="s">
        <v>41</v>
      </c>
      <c r="E97" s="77" t="s">
        <v>7</v>
      </c>
      <c r="F97" s="77" t="s">
        <v>12</v>
      </c>
      <c r="G97" s="18">
        <v>0</v>
      </c>
      <c r="H97" s="25">
        <f>H98+H99</f>
        <v>1007140.4</v>
      </c>
      <c r="I97" s="25">
        <f>I98+I99</f>
        <v>1007140.4</v>
      </c>
      <c r="J97" s="25">
        <f>J98+J99</f>
        <v>617018.30000000005</v>
      </c>
    </row>
    <row r="98" spans="1:10" s="4" customFormat="1" ht="13.5" customHeight="1" x14ac:dyDescent="0.2">
      <c r="A98" s="78"/>
      <c r="B98" s="78"/>
      <c r="C98" s="13" t="s">
        <v>47</v>
      </c>
      <c r="D98" s="76" t="s">
        <v>0</v>
      </c>
      <c r="E98" s="77" t="s">
        <v>7</v>
      </c>
      <c r="F98" s="77" t="s">
        <v>12</v>
      </c>
      <c r="G98" s="18">
        <v>0</v>
      </c>
      <c r="H98" s="25">
        <v>1007140.4</v>
      </c>
      <c r="I98" s="25">
        <v>1007140.4</v>
      </c>
      <c r="J98" s="25">
        <f>269201.4+296993+44313.9+6510</f>
        <v>617018.30000000005</v>
      </c>
    </row>
    <row r="99" spans="1:10" s="4" customFormat="1" ht="12" customHeight="1" x14ac:dyDescent="0.2">
      <c r="A99" s="78"/>
      <c r="B99" s="78"/>
      <c r="C99" s="13" t="s">
        <v>48</v>
      </c>
      <c r="D99" s="76" t="s">
        <v>2</v>
      </c>
      <c r="E99" s="77" t="s">
        <v>7</v>
      </c>
      <c r="F99" s="77" t="s">
        <v>12</v>
      </c>
      <c r="G99" s="18">
        <v>0</v>
      </c>
      <c r="H99" s="25">
        <v>0</v>
      </c>
      <c r="I99" s="25">
        <v>0</v>
      </c>
      <c r="J99" s="25">
        <v>0</v>
      </c>
    </row>
    <row r="100" spans="1:10" s="4" customFormat="1" ht="20.25" customHeight="1" x14ac:dyDescent="0.2">
      <c r="A100" s="78"/>
      <c r="B100" s="78"/>
      <c r="C100" s="13" t="s">
        <v>25</v>
      </c>
      <c r="D100" s="76" t="s">
        <v>41</v>
      </c>
      <c r="E100" s="77" t="s">
        <v>7</v>
      </c>
      <c r="F100" s="77" t="s">
        <v>44</v>
      </c>
      <c r="G100" s="18">
        <v>0</v>
      </c>
      <c r="H100" s="25">
        <f>H101+H104</f>
        <v>12278.5</v>
      </c>
      <c r="I100" s="25">
        <f>I101+I104</f>
        <v>12278.5</v>
      </c>
      <c r="J100" s="25">
        <f>J101+J104</f>
        <v>8741.5</v>
      </c>
    </row>
    <row r="101" spans="1:10" s="4" customFormat="1" ht="12.75" customHeight="1" x14ac:dyDescent="0.2">
      <c r="A101" s="78"/>
      <c r="B101" s="78"/>
      <c r="C101" s="13" t="s">
        <v>9</v>
      </c>
      <c r="D101" s="76" t="s">
        <v>41</v>
      </c>
      <c r="E101" s="77" t="s">
        <v>7</v>
      </c>
      <c r="F101" s="77" t="s">
        <v>44</v>
      </c>
      <c r="G101" s="18">
        <v>0</v>
      </c>
      <c r="H101" s="25">
        <f>H102+H103</f>
        <v>12278.5</v>
      </c>
      <c r="I101" s="25">
        <f>I102+I103</f>
        <v>12278.5</v>
      </c>
      <c r="J101" s="25">
        <f>J102+J103</f>
        <v>8741.5</v>
      </c>
    </row>
    <row r="102" spans="1:10" s="4" customFormat="1" ht="10.5" customHeight="1" x14ac:dyDescent="0.2">
      <c r="A102" s="78"/>
      <c r="B102" s="78"/>
      <c r="C102" s="13" t="s">
        <v>47</v>
      </c>
      <c r="D102" s="76" t="s">
        <v>0</v>
      </c>
      <c r="E102" s="77" t="s">
        <v>7</v>
      </c>
      <c r="F102" s="77" t="s">
        <v>44</v>
      </c>
      <c r="G102" s="18">
        <v>0</v>
      </c>
      <c r="H102" s="25">
        <v>12278.5</v>
      </c>
      <c r="I102" s="25">
        <v>12278.5</v>
      </c>
      <c r="J102" s="25">
        <v>8741.5</v>
      </c>
    </row>
    <row r="103" spans="1:10" s="4" customFormat="1" ht="14.25" customHeight="1" x14ac:dyDescent="0.2">
      <c r="A103" s="78"/>
      <c r="B103" s="78"/>
      <c r="C103" s="13" t="s">
        <v>48</v>
      </c>
      <c r="D103" s="76" t="s">
        <v>2</v>
      </c>
      <c r="E103" s="77" t="s">
        <v>7</v>
      </c>
      <c r="F103" s="77" t="s">
        <v>44</v>
      </c>
      <c r="G103" s="18">
        <v>0</v>
      </c>
      <c r="H103" s="25">
        <v>0</v>
      </c>
      <c r="I103" s="25">
        <v>0</v>
      </c>
      <c r="J103" s="25">
        <v>0</v>
      </c>
    </row>
    <row r="104" spans="1:10" s="4" customFormat="1" ht="12.75" customHeight="1" x14ac:dyDescent="0.2">
      <c r="A104" s="78"/>
      <c r="B104" s="78"/>
      <c r="C104" s="13" t="s">
        <v>10</v>
      </c>
      <c r="D104" s="76" t="s">
        <v>41</v>
      </c>
      <c r="E104" s="77" t="s">
        <v>7</v>
      </c>
      <c r="F104" s="77" t="s">
        <v>44</v>
      </c>
      <c r="G104" s="18">
        <v>0</v>
      </c>
      <c r="H104" s="25">
        <f>H105+H106</f>
        <v>0</v>
      </c>
      <c r="I104" s="25">
        <f>I105+I106</f>
        <v>0</v>
      </c>
      <c r="J104" s="25">
        <f>J105+J106</f>
        <v>0</v>
      </c>
    </row>
    <row r="105" spans="1:10" s="4" customFormat="1" ht="11.25" customHeight="1" x14ac:dyDescent="0.2">
      <c r="A105" s="78"/>
      <c r="B105" s="78"/>
      <c r="C105" s="13" t="s">
        <v>47</v>
      </c>
      <c r="D105" s="76" t="s">
        <v>0</v>
      </c>
      <c r="E105" s="77" t="s">
        <v>7</v>
      </c>
      <c r="F105" s="77" t="s">
        <v>44</v>
      </c>
      <c r="G105" s="18">
        <v>0</v>
      </c>
      <c r="H105" s="25">
        <v>0</v>
      </c>
      <c r="I105" s="25">
        <v>0</v>
      </c>
      <c r="J105" s="25">
        <v>0</v>
      </c>
    </row>
    <row r="106" spans="1:10" s="4" customFormat="1" ht="12.75" customHeight="1" x14ac:dyDescent="0.2">
      <c r="A106" s="78"/>
      <c r="B106" s="78"/>
      <c r="C106" s="13" t="s">
        <v>27</v>
      </c>
      <c r="D106" s="76" t="s">
        <v>41</v>
      </c>
      <c r="E106" s="77" t="s">
        <v>7</v>
      </c>
      <c r="F106" s="77" t="s">
        <v>44</v>
      </c>
      <c r="G106" s="18">
        <v>0</v>
      </c>
      <c r="H106" s="25">
        <v>0</v>
      </c>
      <c r="I106" s="25">
        <v>0</v>
      </c>
      <c r="J106" s="25">
        <v>0</v>
      </c>
    </row>
    <row r="107" spans="1:10" s="4" customFormat="1" ht="11.25" customHeight="1" x14ac:dyDescent="0.2">
      <c r="A107" s="78"/>
      <c r="B107" s="78"/>
      <c r="C107" s="13" t="s">
        <v>25</v>
      </c>
      <c r="D107" s="76" t="s">
        <v>41</v>
      </c>
      <c r="E107" s="77" t="s">
        <v>45</v>
      </c>
      <c r="F107" s="77" t="s">
        <v>79</v>
      </c>
      <c r="G107" s="18">
        <v>0</v>
      </c>
      <c r="H107" s="25">
        <f>H108+H111</f>
        <v>17933.7</v>
      </c>
      <c r="I107" s="25">
        <f>I108+I111</f>
        <v>17933.7</v>
      </c>
      <c r="J107" s="25">
        <f>J108+J111</f>
        <v>12195</v>
      </c>
    </row>
    <row r="108" spans="1:10" s="4" customFormat="1" ht="12" customHeight="1" x14ac:dyDescent="0.2">
      <c r="A108" s="78"/>
      <c r="B108" s="78"/>
      <c r="C108" s="13" t="s">
        <v>9</v>
      </c>
      <c r="D108" s="76" t="s">
        <v>41</v>
      </c>
      <c r="E108" s="77" t="s">
        <v>45</v>
      </c>
      <c r="F108" s="77" t="s">
        <v>79</v>
      </c>
      <c r="G108" s="18">
        <v>0</v>
      </c>
      <c r="H108" s="25">
        <f>H109+H110</f>
        <v>17933.7</v>
      </c>
      <c r="I108" s="25">
        <f>I109+I110</f>
        <v>17933.7</v>
      </c>
      <c r="J108" s="25">
        <f>J109+J110</f>
        <v>12195</v>
      </c>
    </row>
    <row r="109" spans="1:10" s="4" customFormat="1" ht="9.75" customHeight="1" x14ac:dyDescent="0.2">
      <c r="A109" s="78"/>
      <c r="B109" s="78"/>
      <c r="C109" s="13" t="s">
        <v>47</v>
      </c>
      <c r="D109" s="76" t="s">
        <v>0</v>
      </c>
      <c r="E109" s="77" t="s">
        <v>45</v>
      </c>
      <c r="F109" s="77" t="s">
        <v>79</v>
      </c>
      <c r="G109" s="18">
        <v>0</v>
      </c>
      <c r="H109" s="25">
        <v>17933.7</v>
      </c>
      <c r="I109" s="25">
        <v>17933.7</v>
      </c>
      <c r="J109" s="25">
        <v>12195</v>
      </c>
    </row>
    <row r="110" spans="1:10" s="4" customFormat="1" ht="11.25" customHeight="1" x14ac:dyDescent="0.2">
      <c r="A110" s="78"/>
      <c r="B110" s="78"/>
      <c r="C110" s="13" t="s">
        <v>48</v>
      </c>
      <c r="D110" s="76" t="s">
        <v>2</v>
      </c>
      <c r="E110" s="77" t="s">
        <v>45</v>
      </c>
      <c r="F110" s="77" t="s">
        <v>79</v>
      </c>
      <c r="G110" s="18">
        <v>0</v>
      </c>
      <c r="H110" s="25">
        <v>0</v>
      </c>
      <c r="I110" s="25">
        <v>0</v>
      </c>
      <c r="J110" s="25">
        <v>0</v>
      </c>
    </row>
    <row r="111" spans="1:10" s="4" customFormat="1" ht="10.5" customHeight="1" x14ac:dyDescent="0.2">
      <c r="A111" s="78"/>
      <c r="B111" s="78"/>
      <c r="C111" s="13" t="s">
        <v>10</v>
      </c>
      <c r="D111" s="76" t="s">
        <v>41</v>
      </c>
      <c r="E111" s="77" t="s">
        <v>45</v>
      </c>
      <c r="F111" s="77" t="s">
        <v>79</v>
      </c>
      <c r="G111" s="18">
        <v>0</v>
      </c>
      <c r="H111" s="25">
        <f>H112+H113</f>
        <v>0</v>
      </c>
      <c r="I111" s="25">
        <f>I112+I113</f>
        <v>0</v>
      </c>
      <c r="J111" s="25">
        <f>J112+J113</f>
        <v>0</v>
      </c>
    </row>
    <row r="112" spans="1:10" s="4" customFormat="1" ht="13.5" customHeight="1" x14ac:dyDescent="0.2">
      <c r="A112" s="78"/>
      <c r="B112" s="78"/>
      <c r="C112" s="13" t="s">
        <v>47</v>
      </c>
      <c r="D112" s="76" t="s">
        <v>0</v>
      </c>
      <c r="E112" s="77" t="s">
        <v>45</v>
      </c>
      <c r="F112" s="77" t="s">
        <v>79</v>
      </c>
      <c r="G112" s="18">
        <v>0</v>
      </c>
      <c r="H112" s="25">
        <v>0</v>
      </c>
      <c r="I112" s="25">
        <v>0</v>
      </c>
      <c r="J112" s="25">
        <v>0</v>
      </c>
    </row>
    <row r="113" spans="1:10" s="4" customFormat="1" ht="13.5" customHeight="1" x14ac:dyDescent="0.2">
      <c r="A113" s="78"/>
      <c r="B113" s="78"/>
      <c r="C113" s="13" t="s">
        <v>48</v>
      </c>
      <c r="D113" s="76" t="s">
        <v>2</v>
      </c>
      <c r="E113" s="77" t="s">
        <v>45</v>
      </c>
      <c r="F113" s="77" t="s">
        <v>79</v>
      </c>
      <c r="G113" s="18">
        <v>0</v>
      </c>
      <c r="H113" s="25">
        <v>0</v>
      </c>
      <c r="I113" s="25">
        <v>0</v>
      </c>
      <c r="J113" s="25">
        <v>0</v>
      </c>
    </row>
    <row r="114" spans="1:10" s="4" customFormat="1" ht="11.25" customHeight="1" x14ac:dyDescent="0.2">
      <c r="A114" s="78" t="s">
        <v>50</v>
      </c>
      <c r="B114" s="80" t="s">
        <v>52</v>
      </c>
      <c r="C114" s="13" t="s">
        <v>25</v>
      </c>
      <c r="D114" s="76" t="s">
        <v>41</v>
      </c>
      <c r="E114" s="77" t="s">
        <v>7</v>
      </c>
      <c r="F114" s="77" t="s">
        <v>12</v>
      </c>
      <c r="G114" s="18">
        <v>0</v>
      </c>
      <c r="H114" s="25">
        <f>H115+H118</f>
        <v>529532</v>
      </c>
      <c r="I114" s="25">
        <f>I115+I118</f>
        <v>719483.3</v>
      </c>
      <c r="J114" s="25">
        <f>J115+J118</f>
        <v>54368.3</v>
      </c>
    </row>
    <row r="115" spans="1:10" s="4" customFormat="1" ht="11.25" customHeight="1" x14ac:dyDescent="0.2">
      <c r="A115" s="78"/>
      <c r="B115" s="80"/>
      <c r="C115" s="13" t="s">
        <v>9</v>
      </c>
      <c r="D115" s="76" t="s">
        <v>41</v>
      </c>
      <c r="E115" s="77" t="s">
        <v>7</v>
      </c>
      <c r="F115" s="77" t="s">
        <v>12</v>
      </c>
      <c r="G115" s="18">
        <v>0</v>
      </c>
      <c r="H115" s="25">
        <f>H116+H117</f>
        <v>31326.2</v>
      </c>
      <c r="I115" s="25">
        <f>I116+I117</f>
        <v>41059.5</v>
      </c>
      <c r="J115" s="25">
        <f>J116+J117</f>
        <v>8140.7999999999993</v>
      </c>
    </row>
    <row r="116" spans="1:10" s="4" customFormat="1" ht="11.25" customHeight="1" x14ac:dyDescent="0.2">
      <c r="A116" s="78"/>
      <c r="B116" s="80"/>
      <c r="C116" s="13" t="s">
        <v>47</v>
      </c>
      <c r="D116" s="76" t="s">
        <v>0</v>
      </c>
      <c r="E116" s="77" t="s">
        <v>7</v>
      </c>
      <c r="F116" s="77" t="s">
        <v>12</v>
      </c>
      <c r="G116" s="18">
        <v>0</v>
      </c>
      <c r="H116" s="25">
        <v>956.9</v>
      </c>
      <c r="I116" s="25">
        <f>956.9+6300</f>
        <v>7256.9</v>
      </c>
      <c r="J116" s="25">
        <f>362.3+6061.9</f>
        <v>6424.2</v>
      </c>
    </row>
    <row r="117" spans="1:10" s="4" customFormat="1" ht="11.25" customHeight="1" x14ac:dyDescent="0.2">
      <c r="A117" s="78"/>
      <c r="B117" s="80"/>
      <c r="C117" s="13" t="s">
        <v>48</v>
      </c>
      <c r="D117" s="76" t="s">
        <v>2</v>
      </c>
      <c r="E117" s="77" t="s">
        <v>7</v>
      </c>
      <c r="F117" s="77" t="s">
        <v>12</v>
      </c>
      <c r="G117" s="18">
        <v>0</v>
      </c>
      <c r="H117" s="25">
        <v>30369.3</v>
      </c>
      <c r="I117" s="25">
        <f>32086.9+1715.7</f>
        <v>33802.6</v>
      </c>
      <c r="J117" s="25">
        <v>1716.6</v>
      </c>
    </row>
    <row r="118" spans="1:10" s="4" customFormat="1" ht="11.25" customHeight="1" x14ac:dyDescent="0.2">
      <c r="A118" s="78"/>
      <c r="B118" s="80"/>
      <c r="C118" s="13" t="s">
        <v>10</v>
      </c>
      <c r="D118" s="76" t="s">
        <v>41</v>
      </c>
      <c r="E118" s="77" t="s">
        <v>7</v>
      </c>
      <c r="F118" s="77" t="s">
        <v>12</v>
      </c>
      <c r="G118" s="18">
        <v>0</v>
      </c>
      <c r="H118" s="25">
        <f>H119+H120</f>
        <v>498205.8</v>
      </c>
      <c r="I118" s="25">
        <f>I119+I120</f>
        <v>678423.8</v>
      </c>
      <c r="J118" s="25">
        <f>J119+J120</f>
        <v>46227.5</v>
      </c>
    </row>
    <row r="119" spans="1:10" s="4" customFormat="1" ht="11.25" customHeight="1" x14ac:dyDescent="0.2">
      <c r="A119" s="78"/>
      <c r="B119" s="80"/>
      <c r="C119" s="13" t="s">
        <v>47</v>
      </c>
      <c r="D119" s="76" t="s">
        <v>0</v>
      </c>
      <c r="E119" s="77" t="s">
        <v>7</v>
      </c>
      <c r="F119" s="77" t="s">
        <v>12</v>
      </c>
      <c r="G119" s="18">
        <v>0</v>
      </c>
      <c r="H119" s="25">
        <v>94728.5</v>
      </c>
      <c r="I119" s="25">
        <v>94728.5</v>
      </c>
      <c r="J119" s="25">
        <v>35869.199999999997</v>
      </c>
    </row>
    <row r="120" spans="1:10" s="4" customFormat="1" ht="11.25" customHeight="1" x14ac:dyDescent="0.2">
      <c r="A120" s="78"/>
      <c r="B120" s="80"/>
      <c r="C120" s="13" t="s">
        <v>48</v>
      </c>
      <c r="D120" s="76" t="s">
        <v>2</v>
      </c>
      <c r="E120" s="77" t="s">
        <v>7</v>
      </c>
      <c r="F120" s="77" t="s">
        <v>12</v>
      </c>
      <c r="G120" s="18">
        <v>0</v>
      </c>
      <c r="H120" s="25">
        <v>403477.3</v>
      </c>
      <c r="I120" s="25">
        <f>413835.5+169859.8</f>
        <v>583695.30000000005</v>
      </c>
      <c r="J120" s="25">
        <v>10358.299999999999</v>
      </c>
    </row>
    <row r="121" spans="1:10" s="4" customFormat="1" ht="11.25" customHeight="1" x14ac:dyDescent="0.2">
      <c r="A121" s="78" t="s">
        <v>50</v>
      </c>
      <c r="B121" s="80" t="s">
        <v>51</v>
      </c>
      <c r="C121" s="13" t="s">
        <v>25</v>
      </c>
      <c r="D121" s="76" t="s">
        <v>41</v>
      </c>
      <c r="E121" s="77" t="s">
        <v>7</v>
      </c>
      <c r="F121" s="77" t="s">
        <v>12</v>
      </c>
      <c r="G121" s="18">
        <v>0</v>
      </c>
      <c r="H121" s="25">
        <f>H122+H125</f>
        <v>32889.1</v>
      </c>
      <c r="I121" s="25">
        <f>I122+I125</f>
        <v>32889.1</v>
      </c>
      <c r="J121" s="25">
        <f>J122+J125</f>
        <v>32071.420000000002</v>
      </c>
    </row>
    <row r="122" spans="1:10" s="4" customFormat="1" ht="11.25" customHeight="1" x14ac:dyDescent="0.2">
      <c r="A122" s="78"/>
      <c r="B122" s="80"/>
      <c r="C122" s="13" t="s">
        <v>9</v>
      </c>
      <c r="D122" s="76" t="s">
        <v>41</v>
      </c>
      <c r="E122" s="77" t="s">
        <v>7</v>
      </c>
      <c r="F122" s="77" t="s">
        <v>12</v>
      </c>
      <c r="G122" s="18">
        <v>0</v>
      </c>
      <c r="H122" s="25">
        <f>H123+H124</f>
        <v>328.9</v>
      </c>
      <c r="I122" s="25">
        <f>I123+I124</f>
        <v>328.9</v>
      </c>
      <c r="J122" s="25">
        <f>J123+J124</f>
        <v>320.72000000000003</v>
      </c>
    </row>
    <row r="123" spans="1:10" s="4" customFormat="1" ht="11.25" customHeight="1" x14ac:dyDescent="0.2">
      <c r="A123" s="78"/>
      <c r="B123" s="80"/>
      <c r="C123" s="13" t="s">
        <v>47</v>
      </c>
      <c r="D123" s="76" t="s">
        <v>0</v>
      </c>
      <c r="E123" s="77" t="s">
        <v>7</v>
      </c>
      <c r="F123" s="77" t="s">
        <v>12</v>
      </c>
      <c r="G123" s="18">
        <v>0</v>
      </c>
      <c r="H123" s="25">
        <v>328.9</v>
      </c>
      <c r="I123" s="25">
        <v>328.9</v>
      </c>
      <c r="J123" s="25">
        <v>320.72000000000003</v>
      </c>
    </row>
    <row r="124" spans="1:10" s="4" customFormat="1" ht="11.25" customHeight="1" x14ac:dyDescent="0.2">
      <c r="A124" s="78"/>
      <c r="B124" s="80"/>
      <c r="C124" s="13" t="s">
        <v>48</v>
      </c>
      <c r="D124" s="76" t="s">
        <v>2</v>
      </c>
      <c r="E124" s="77" t="s">
        <v>7</v>
      </c>
      <c r="F124" s="77" t="s">
        <v>12</v>
      </c>
      <c r="G124" s="18">
        <v>0</v>
      </c>
      <c r="H124" s="25">
        <v>0</v>
      </c>
      <c r="I124" s="25">
        <v>0</v>
      </c>
      <c r="J124" s="25">
        <v>0</v>
      </c>
    </row>
    <row r="125" spans="1:10" s="4" customFormat="1" ht="11.25" customHeight="1" x14ac:dyDescent="0.2">
      <c r="A125" s="78"/>
      <c r="B125" s="80"/>
      <c r="C125" s="13" t="s">
        <v>10</v>
      </c>
      <c r="D125" s="76" t="s">
        <v>41</v>
      </c>
      <c r="E125" s="77" t="s">
        <v>7</v>
      </c>
      <c r="F125" s="77" t="s">
        <v>12</v>
      </c>
      <c r="G125" s="18">
        <v>0</v>
      </c>
      <c r="H125" s="25">
        <f>H126+H127</f>
        <v>32560.2</v>
      </c>
      <c r="I125" s="25">
        <f>I126+I127</f>
        <v>32560.2</v>
      </c>
      <c r="J125" s="25">
        <f>J126+J127</f>
        <v>31750.7</v>
      </c>
    </row>
    <row r="126" spans="1:10" s="4" customFormat="1" ht="11.25" customHeight="1" x14ac:dyDescent="0.2">
      <c r="A126" s="78"/>
      <c r="B126" s="80"/>
      <c r="C126" s="13" t="s">
        <v>47</v>
      </c>
      <c r="D126" s="76" t="s">
        <v>0</v>
      </c>
      <c r="E126" s="77" t="s">
        <v>7</v>
      </c>
      <c r="F126" s="77" t="s">
        <v>12</v>
      </c>
      <c r="G126" s="18">
        <v>0</v>
      </c>
      <c r="H126" s="25">
        <v>32560.2</v>
      </c>
      <c r="I126" s="25">
        <v>32560.2</v>
      </c>
      <c r="J126" s="25">
        <v>31750.7</v>
      </c>
    </row>
    <row r="127" spans="1:10" s="4" customFormat="1" ht="12" customHeight="1" x14ac:dyDescent="0.2">
      <c r="A127" s="78"/>
      <c r="B127" s="80"/>
      <c r="C127" s="13" t="s">
        <v>48</v>
      </c>
      <c r="D127" s="76" t="s">
        <v>2</v>
      </c>
      <c r="E127" s="77" t="s">
        <v>7</v>
      </c>
      <c r="F127" s="77" t="s">
        <v>12</v>
      </c>
      <c r="G127" s="18">
        <v>0</v>
      </c>
      <c r="H127" s="25">
        <v>0</v>
      </c>
      <c r="I127" s="25">
        <v>0</v>
      </c>
      <c r="J127" s="25">
        <v>0</v>
      </c>
    </row>
    <row r="128" spans="1:10" s="4" customFormat="1" ht="11.25" customHeight="1" x14ac:dyDescent="0.2">
      <c r="A128" s="78" t="s">
        <v>50</v>
      </c>
      <c r="B128" s="80" t="s">
        <v>54</v>
      </c>
      <c r="C128" s="13" t="s">
        <v>25</v>
      </c>
      <c r="D128" s="76" t="s">
        <v>41</v>
      </c>
      <c r="E128" s="77" t="s">
        <v>7</v>
      </c>
      <c r="F128" s="77" t="s">
        <v>42</v>
      </c>
      <c r="G128" s="18">
        <v>0</v>
      </c>
      <c r="H128" s="25">
        <f>H129+H132</f>
        <v>102576.1</v>
      </c>
      <c r="I128" s="25">
        <f>I129+I132</f>
        <v>102576.1</v>
      </c>
      <c r="J128" s="25">
        <f>J129+J132</f>
        <v>20368.7</v>
      </c>
    </row>
    <row r="129" spans="1:10" s="4" customFormat="1" ht="11.25" customHeight="1" x14ac:dyDescent="0.2">
      <c r="A129" s="78"/>
      <c r="B129" s="80"/>
      <c r="C129" s="13" t="s">
        <v>9</v>
      </c>
      <c r="D129" s="76" t="s">
        <v>41</v>
      </c>
      <c r="E129" s="77" t="s">
        <v>7</v>
      </c>
      <c r="F129" s="77" t="s">
        <v>42</v>
      </c>
      <c r="G129" s="18">
        <v>0</v>
      </c>
      <c r="H129" s="25">
        <f>H130+H131</f>
        <v>1025.8</v>
      </c>
      <c r="I129" s="25">
        <f>I130+I131</f>
        <v>1025.8</v>
      </c>
      <c r="J129" s="25">
        <f>J130+J131</f>
        <v>203.7</v>
      </c>
    </row>
    <row r="130" spans="1:10" s="4" customFormat="1" ht="11.25" customHeight="1" x14ac:dyDescent="0.2">
      <c r="A130" s="78"/>
      <c r="B130" s="80"/>
      <c r="C130" s="13" t="s">
        <v>47</v>
      </c>
      <c r="D130" s="76" t="s">
        <v>0</v>
      </c>
      <c r="E130" s="77" t="s">
        <v>7</v>
      </c>
      <c r="F130" s="77" t="s">
        <v>42</v>
      </c>
      <c r="G130" s="18">
        <v>0</v>
      </c>
      <c r="H130" s="25">
        <v>1025.8</v>
      </c>
      <c r="I130" s="25">
        <v>1025.8</v>
      </c>
      <c r="J130" s="25">
        <v>203.7</v>
      </c>
    </row>
    <row r="131" spans="1:10" s="4" customFormat="1" ht="11.25" customHeight="1" x14ac:dyDescent="0.2">
      <c r="A131" s="78"/>
      <c r="B131" s="80"/>
      <c r="C131" s="13" t="s">
        <v>48</v>
      </c>
      <c r="D131" s="76" t="s">
        <v>2</v>
      </c>
      <c r="E131" s="77" t="s">
        <v>7</v>
      </c>
      <c r="F131" s="77" t="s">
        <v>42</v>
      </c>
      <c r="G131" s="18">
        <v>0</v>
      </c>
      <c r="H131" s="25">
        <v>0</v>
      </c>
      <c r="I131" s="25">
        <v>0</v>
      </c>
      <c r="J131" s="25">
        <v>0</v>
      </c>
    </row>
    <row r="132" spans="1:10" s="4" customFormat="1" ht="11.25" customHeight="1" x14ac:dyDescent="0.2">
      <c r="A132" s="78"/>
      <c r="B132" s="80"/>
      <c r="C132" s="13" t="s">
        <v>10</v>
      </c>
      <c r="D132" s="76" t="s">
        <v>41</v>
      </c>
      <c r="E132" s="77" t="s">
        <v>7</v>
      </c>
      <c r="F132" s="77" t="s">
        <v>42</v>
      </c>
      <c r="G132" s="18">
        <v>0</v>
      </c>
      <c r="H132" s="25">
        <f>H133+H134</f>
        <v>101550.3</v>
      </c>
      <c r="I132" s="25">
        <f>I133+I134</f>
        <v>101550.3</v>
      </c>
      <c r="J132" s="25">
        <f>J133+J134</f>
        <v>20165</v>
      </c>
    </row>
    <row r="133" spans="1:10" s="4" customFormat="1" ht="11.25" customHeight="1" x14ac:dyDescent="0.2">
      <c r="A133" s="78"/>
      <c r="B133" s="80"/>
      <c r="C133" s="13" t="s">
        <v>47</v>
      </c>
      <c r="D133" s="76" t="s">
        <v>0</v>
      </c>
      <c r="E133" s="77" t="s">
        <v>7</v>
      </c>
      <c r="F133" s="77" t="s">
        <v>42</v>
      </c>
      <c r="G133" s="18">
        <v>0</v>
      </c>
      <c r="H133" s="25">
        <v>101550.3</v>
      </c>
      <c r="I133" s="25">
        <v>101550.3</v>
      </c>
      <c r="J133" s="25">
        <v>20165</v>
      </c>
    </row>
    <row r="134" spans="1:10" s="4" customFormat="1" ht="11.25" customHeight="1" x14ac:dyDescent="0.2">
      <c r="A134" s="78"/>
      <c r="B134" s="80"/>
      <c r="C134" s="13" t="s">
        <v>48</v>
      </c>
      <c r="D134" s="76" t="s">
        <v>2</v>
      </c>
      <c r="E134" s="77" t="s">
        <v>7</v>
      </c>
      <c r="F134" s="77" t="s">
        <v>42</v>
      </c>
      <c r="G134" s="18">
        <v>0</v>
      </c>
      <c r="H134" s="25">
        <v>0</v>
      </c>
      <c r="I134" s="25">
        <v>0</v>
      </c>
      <c r="J134" s="25">
        <v>0</v>
      </c>
    </row>
    <row r="135" spans="1:10" ht="11.25" customHeight="1" x14ac:dyDescent="0.15">
      <c r="A135" s="78" t="s">
        <v>50</v>
      </c>
      <c r="B135" s="80" t="s">
        <v>71</v>
      </c>
      <c r="C135" s="13" t="s">
        <v>25</v>
      </c>
      <c r="D135" s="76" t="s">
        <v>41</v>
      </c>
      <c r="E135" s="77" t="s">
        <v>7</v>
      </c>
      <c r="F135" s="77" t="s">
        <v>45</v>
      </c>
      <c r="G135" s="18">
        <v>0</v>
      </c>
      <c r="H135" s="25">
        <f>H136+H139</f>
        <v>83026</v>
      </c>
      <c r="I135" s="25">
        <f>I136+I139</f>
        <v>211877.59999999998</v>
      </c>
      <c r="J135" s="25">
        <f>J136+J139</f>
        <v>65460.4</v>
      </c>
    </row>
    <row r="136" spans="1:10" ht="11.25" customHeight="1" x14ac:dyDescent="0.15">
      <c r="A136" s="78"/>
      <c r="B136" s="80"/>
      <c r="C136" s="13" t="s">
        <v>9</v>
      </c>
      <c r="D136" s="76" t="s">
        <v>41</v>
      </c>
      <c r="E136" s="77" t="s">
        <v>7</v>
      </c>
      <c r="F136" s="77" t="s">
        <v>45</v>
      </c>
      <c r="G136" s="18">
        <v>0</v>
      </c>
      <c r="H136" s="25">
        <f>H137+H138</f>
        <v>830.2</v>
      </c>
      <c r="I136" s="25">
        <f>I137+I138</f>
        <v>48933.5</v>
      </c>
      <c r="J136" s="25">
        <f>J137+J138</f>
        <v>654.6</v>
      </c>
    </row>
    <row r="137" spans="1:10" ht="12" customHeight="1" x14ac:dyDescent="0.15">
      <c r="A137" s="78"/>
      <c r="B137" s="80"/>
      <c r="C137" s="13" t="s">
        <v>47</v>
      </c>
      <c r="D137" s="76" t="s">
        <v>0</v>
      </c>
      <c r="E137" s="77" t="s">
        <v>7</v>
      </c>
      <c r="F137" s="77" t="s">
        <v>45</v>
      </c>
      <c r="G137" s="18">
        <v>0</v>
      </c>
      <c r="H137" s="25">
        <v>98.7</v>
      </c>
      <c r="I137" s="25">
        <v>98.7</v>
      </c>
      <c r="J137" s="25">
        <v>0</v>
      </c>
    </row>
    <row r="138" spans="1:10" ht="11.25" customHeight="1" x14ac:dyDescent="0.15">
      <c r="A138" s="78"/>
      <c r="B138" s="80"/>
      <c r="C138" s="13" t="s">
        <v>48</v>
      </c>
      <c r="D138" s="76" t="s">
        <v>2</v>
      </c>
      <c r="E138" s="77" t="s">
        <v>7</v>
      </c>
      <c r="F138" s="77" t="s">
        <v>45</v>
      </c>
      <c r="G138" s="18">
        <v>0</v>
      </c>
      <c r="H138" s="25">
        <v>731.5</v>
      </c>
      <c r="I138" s="25">
        <v>48834.8</v>
      </c>
      <c r="J138" s="25">
        <v>654.6</v>
      </c>
    </row>
    <row r="139" spans="1:10" ht="11.25" customHeight="1" x14ac:dyDescent="0.15">
      <c r="A139" s="78"/>
      <c r="B139" s="80"/>
      <c r="C139" s="13" t="s">
        <v>10</v>
      </c>
      <c r="D139" s="76" t="s">
        <v>41</v>
      </c>
      <c r="E139" s="77" t="s">
        <v>7</v>
      </c>
      <c r="F139" s="77" t="s">
        <v>45</v>
      </c>
      <c r="G139" s="18">
        <v>0</v>
      </c>
      <c r="H139" s="25">
        <f>H140+H141</f>
        <v>82195.8</v>
      </c>
      <c r="I139" s="25">
        <f>I140+I141</f>
        <v>162944.09999999998</v>
      </c>
      <c r="J139" s="25">
        <f>J140+J141</f>
        <v>64805.8</v>
      </c>
    </row>
    <row r="140" spans="1:10" ht="11.25" customHeight="1" x14ac:dyDescent="0.15">
      <c r="A140" s="78"/>
      <c r="B140" s="80"/>
      <c r="C140" s="13" t="s">
        <v>47</v>
      </c>
      <c r="D140" s="76" t="s">
        <v>0</v>
      </c>
      <c r="E140" s="77" t="s">
        <v>7</v>
      </c>
      <c r="F140" s="77" t="s">
        <v>45</v>
      </c>
      <c r="G140" s="18">
        <v>0</v>
      </c>
      <c r="H140" s="25">
        <v>9773.2999999999993</v>
      </c>
      <c r="I140" s="25">
        <v>9773.2999999999993</v>
      </c>
      <c r="J140" s="25">
        <v>0</v>
      </c>
    </row>
    <row r="141" spans="1:10" ht="11.25" customHeight="1" x14ac:dyDescent="0.15">
      <c r="A141" s="78"/>
      <c r="B141" s="80"/>
      <c r="C141" s="13" t="s">
        <v>48</v>
      </c>
      <c r="D141" s="76" t="s">
        <v>2</v>
      </c>
      <c r="E141" s="77" t="s">
        <v>7</v>
      </c>
      <c r="F141" s="77" t="s">
        <v>45</v>
      </c>
      <c r="G141" s="18">
        <v>0</v>
      </c>
      <c r="H141" s="61">
        <v>72422.5</v>
      </c>
      <c r="I141" s="25">
        <v>153170.79999999999</v>
      </c>
      <c r="J141" s="25">
        <v>64805.8</v>
      </c>
    </row>
    <row r="142" spans="1:10" ht="11.25" customHeight="1" x14ac:dyDescent="0.15">
      <c r="A142" s="79" t="s">
        <v>57</v>
      </c>
      <c r="B142" s="79" t="s">
        <v>14</v>
      </c>
      <c r="C142" s="13" t="s">
        <v>25</v>
      </c>
      <c r="D142" s="76" t="s">
        <v>41</v>
      </c>
      <c r="E142" s="77" t="s">
        <v>7</v>
      </c>
      <c r="F142" s="77" t="s">
        <v>76</v>
      </c>
      <c r="G142" s="18">
        <v>0</v>
      </c>
      <c r="H142" s="25">
        <f>H143+H146</f>
        <v>364153.2</v>
      </c>
      <c r="I142" s="25">
        <f>I143+I146</f>
        <v>382520.2</v>
      </c>
      <c r="J142" s="25">
        <f>J143+J146</f>
        <v>261538.1</v>
      </c>
    </row>
    <row r="143" spans="1:10" ht="11.25" customHeight="1" x14ac:dyDescent="0.15">
      <c r="A143" s="79"/>
      <c r="B143" s="79"/>
      <c r="C143" s="13" t="s">
        <v>9</v>
      </c>
      <c r="D143" s="76" t="s">
        <v>41</v>
      </c>
      <c r="E143" s="77" t="s">
        <v>7</v>
      </c>
      <c r="F143" s="77" t="s">
        <v>76</v>
      </c>
      <c r="G143" s="18">
        <v>0</v>
      </c>
      <c r="H143" s="25">
        <f>H144+H145</f>
        <v>364153.2</v>
      </c>
      <c r="I143" s="25">
        <f>I144+I145</f>
        <v>382520.2</v>
      </c>
      <c r="J143" s="25">
        <f>J144+J145</f>
        <v>261538.1</v>
      </c>
    </row>
    <row r="144" spans="1:10" ht="11.25" customHeight="1" x14ac:dyDescent="0.15">
      <c r="A144" s="79"/>
      <c r="B144" s="79"/>
      <c r="C144" s="13" t="s">
        <v>47</v>
      </c>
      <c r="D144" s="76" t="s">
        <v>0</v>
      </c>
      <c r="E144" s="77" t="s">
        <v>7</v>
      </c>
      <c r="F144" s="77" t="s">
        <v>76</v>
      </c>
      <c r="G144" s="18">
        <v>0</v>
      </c>
      <c r="H144" s="25">
        <f>H151+H168</f>
        <v>364153.2</v>
      </c>
      <c r="I144" s="25">
        <f t="shared" ref="I144:J144" si="6">I151+I168</f>
        <v>382520.2</v>
      </c>
      <c r="J144" s="25">
        <f t="shared" si="6"/>
        <v>261538.1</v>
      </c>
    </row>
    <row r="145" spans="1:10" ht="11.25" customHeight="1" x14ac:dyDescent="0.15">
      <c r="A145" s="79"/>
      <c r="B145" s="79"/>
      <c r="C145" s="13" t="s">
        <v>77</v>
      </c>
      <c r="D145" s="76" t="s">
        <v>78</v>
      </c>
      <c r="E145" s="77" t="s">
        <v>7</v>
      </c>
      <c r="F145" s="77" t="s">
        <v>76</v>
      </c>
      <c r="G145" s="18">
        <v>0</v>
      </c>
      <c r="H145" s="25">
        <f>H152+H169</f>
        <v>0</v>
      </c>
      <c r="I145" s="25">
        <f t="shared" ref="I145:J145" si="7">I152+I169</f>
        <v>0</v>
      </c>
      <c r="J145" s="25">
        <f t="shared" si="7"/>
        <v>0</v>
      </c>
    </row>
    <row r="146" spans="1:10" ht="11.25" customHeight="1" x14ac:dyDescent="0.15">
      <c r="A146" s="79"/>
      <c r="B146" s="79"/>
      <c r="C146" s="13" t="s">
        <v>10</v>
      </c>
      <c r="D146" s="76" t="s">
        <v>41</v>
      </c>
      <c r="E146" s="77" t="s">
        <v>7</v>
      </c>
      <c r="F146" s="77" t="s">
        <v>76</v>
      </c>
      <c r="G146" s="18">
        <v>0</v>
      </c>
      <c r="H146" s="25">
        <f>H147+H148</f>
        <v>0</v>
      </c>
      <c r="I146" s="25">
        <f>I147+I148</f>
        <v>0</v>
      </c>
      <c r="J146" s="25">
        <f>J147+J148</f>
        <v>0</v>
      </c>
    </row>
    <row r="147" spans="1:10" ht="11.25" customHeight="1" x14ac:dyDescent="0.15">
      <c r="A147" s="79"/>
      <c r="B147" s="79"/>
      <c r="C147" s="13" t="s">
        <v>47</v>
      </c>
      <c r="D147" s="76" t="s">
        <v>0</v>
      </c>
      <c r="E147" s="77" t="s">
        <v>7</v>
      </c>
      <c r="F147" s="77" t="s">
        <v>76</v>
      </c>
      <c r="G147" s="18">
        <v>0</v>
      </c>
      <c r="H147" s="25">
        <f>H154+H171</f>
        <v>0</v>
      </c>
      <c r="I147" s="25">
        <f t="shared" ref="I147:J147" si="8">I154+I171</f>
        <v>0</v>
      </c>
      <c r="J147" s="25">
        <f t="shared" si="8"/>
        <v>0</v>
      </c>
    </row>
    <row r="148" spans="1:10" ht="11.25" customHeight="1" x14ac:dyDescent="0.15">
      <c r="A148" s="79"/>
      <c r="B148" s="79"/>
      <c r="C148" s="13" t="s">
        <v>77</v>
      </c>
      <c r="D148" s="76" t="s">
        <v>78</v>
      </c>
      <c r="E148" s="77" t="s">
        <v>7</v>
      </c>
      <c r="F148" s="77" t="s">
        <v>76</v>
      </c>
      <c r="G148" s="18">
        <v>0</v>
      </c>
      <c r="H148" s="25">
        <f>H155+H172</f>
        <v>0</v>
      </c>
      <c r="I148" s="25">
        <f t="shared" ref="I148:J148" si="9">I155+I172</f>
        <v>0</v>
      </c>
      <c r="J148" s="25">
        <f t="shared" si="9"/>
        <v>0</v>
      </c>
    </row>
    <row r="149" spans="1:10" s="4" customFormat="1" ht="11.25" customHeight="1" x14ac:dyDescent="0.2">
      <c r="A149" s="78" t="s">
        <v>38</v>
      </c>
      <c r="B149" s="78" t="s">
        <v>37</v>
      </c>
      <c r="C149" s="13" t="s">
        <v>25</v>
      </c>
      <c r="D149" s="76" t="s">
        <v>41</v>
      </c>
      <c r="E149" s="77" t="s">
        <v>7</v>
      </c>
      <c r="F149" s="77" t="s">
        <v>76</v>
      </c>
      <c r="G149" s="18">
        <v>0</v>
      </c>
      <c r="H149" s="25">
        <f>H150+H153</f>
        <v>346449.8</v>
      </c>
      <c r="I149" s="25">
        <f>I150+I153</f>
        <v>364426</v>
      </c>
      <c r="J149" s="25">
        <f>J150+J153</f>
        <v>253015.6</v>
      </c>
    </row>
    <row r="150" spans="1:10" ht="11.25" customHeight="1" x14ac:dyDescent="0.15">
      <c r="A150" s="78"/>
      <c r="B150" s="78"/>
      <c r="C150" s="13" t="s">
        <v>9</v>
      </c>
      <c r="D150" s="76" t="s">
        <v>41</v>
      </c>
      <c r="E150" s="77" t="s">
        <v>7</v>
      </c>
      <c r="F150" s="77" t="s">
        <v>76</v>
      </c>
      <c r="G150" s="18">
        <v>0</v>
      </c>
      <c r="H150" s="25">
        <f>H157+H162</f>
        <v>346449.8</v>
      </c>
      <c r="I150" s="25">
        <f>I157+I162</f>
        <v>364426</v>
      </c>
      <c r="J150" s="25">
        <f>J157+J162</f>
        <v>253015.6</v>
      </c>
    </row>
    <row r="151" spans="1:10" ht="11.25" customHeight="1" x14ac:dyDescent="0.15">
      <c r="A151" s="78"/>
      <c r="B151" s="78"/>
      <c r="C151" s="13" t="s">
        <v>47</v>
      </c>
      <c r="D151" s="76" t="s">
        <v>0</v>
      </c>
      <c r="E151" s="77" t="s">
        <v>7</v>
      </c>
      <c r="F151" s="77" t="s">
        <v>76</v>
      </c>
      <c r="G151" s="18">
        <v>0</v>
      </c>
      <c r="H151" s="25">
        <f>H157+H162</f>
        <v>346449.8</v>
      </c>
      <c r="I151" s="25">
        <f>I157+I162</f>
        <v>364426</v>
      </c>
      <c r="J151" s="25">
        <f>J157+J162</f>
        <v>253015.6</v>
      </c>
    </row>
    <row r="152" spans="1:10" ht="11.25" customHeight="1" x14ac:dyDescent="0.15">
      <c r="A152" s="78"/>
      <c r="B152" s="78"/>
      <c r="C152" s="13" t="s">
        <v>27</v>
      </c>
      <c r="D152" s="76" t="s">
        <v>41</v>
      </c>
      <c r="E152" s="77" t="s">
        <v>7</v>
      </c>
      <c r="F152" s="77" t="s">
        <v>76</v>
      </c>
      <c r="G152" s="18">
        <v>0</v>
      </c>
      <c r="H152" s="25">
        <v>0</v>
      </c>
      <c r="I152" s="25">
        <v>0</v>
      </c>
      <c r="J152" s="25">
        <v>0</v>
      </c>
    </row>
    <row r="153" spans="1:10" ht="11.25" customHeight="1" x14ac:dyDescent="0.15">
      <c r="A153" s="78"/>
      <c r="B153" s="78"/>
      <c r="C153" s="13" t="s">
        <v>10</v>
      </c>
      <c r="D153" s="76" t="s">
        <v>41</v>
      </c>
      <c r="E153" s="77" t="s">
        <v>7</v>
      </c>
      <c r="F153" s="77" t="s">
        <v>76</v>
      </c>
      <c r="G153" s="18">
        <v>0</v>
      </c>
      <c r="H153" s="25">
        <f t="shared" ref="H153:J154" si="10">H159+H164</f>
        <v>0</v>
      </c>
      <c r="I153" s="25">
        <f t="shared" si="10"/>
        <v>0</v>
      </c>
      <c r="J153" s="25">
        <f t="shared" si="10"/>
        <v>0</v>
      </c>
    </row>
    <row r="154" spans="1:10" ht="11.25" customHeight="1" x14ac:dyDescent="0.15">
      <c r="A154" s="78"/>
      <c r="B154" s="78"/>
      <c r="C154" s="13" t="s">
        <v>47</v>
      </c>
      <c r="D154" s="76" t="s">
        <v>0</v>
      </c>
      <c r="E154" s="77" t="s">
        <v>7</v>
      </c>
      <c r="F154" s="77" t="s">
        <v>76</v>
      </c>
      <c r="G154" s="18">
        <v>0</v>
      </c>
      <c r="H154" s="25">
        <f t="shared" si="10"/>
        <v>0</v>
      </c>
      <c r="I154" s="25">
        <f t="shared" si="10"/>
        <v>0</v>
      </c>
      <c r="J154" s="25">
        <f t="shared" si="10"/>
        <v>0</v>
      </c>
    </row>
    <row r="155" spans="1:10" ht="11.25" customHeight="1" x14ac:dyDescent="0.15">
      <c r="A155" s="78"/>
      <c r="B155" s="78"/>
      <c r="C155" s="13" t="s">
        <v>27</v>
      </c>
      <c r="D155" s="76" t="s">
        <v>41</v>
      </c>
      <c r="E155" s="77" t="s">
        <v>7</v>
      </c>
      <c r="F155" s="77" t="s">
        <v>76</v>
      </c>
      <c r="G155" s="18">
        <v>0</v>
      </c>
      <c r="H155" s="25">
        <v>0</v>
      </c>
      <c r="I155" s="25">
        <v>0</v>
      </c>
      <c r="J155" s="25">
        <v>0</v>
      </c>
    </row>
    <row r="156" spans="1:10" ht="11.25" customHeight="1" x14ac:dyDescent="0.15">
      <c r="A156" s="78"/>
      <c r="B156" s="78"/>
      <c r="C156" s="13" t="s">
        <v>25</v>
      </c>
      <c r="D156" s="76" t="s">
        <v>41</v>
      </c>
      <c r="E156" s="77" t="s">
        <v>7</v>
      </c>
      <c r="F156" s="77" t="s">
        <v>43</v>
      </c>
      <c r="G156" s="18">
        <v>0</v>
      </c>
      <c r="H156" s="25">
        <f>H157+H159</f>
        <v>341981</v>
      </c>
      <c r="I156" s="25">
        <f>I157+I159</f>
        <v>359957.2</v>
      </c>
      <c r="J156" s="25">
        <f>J157+J159</f>
        <v>249969.5</v>
      </c>
    </row>
    <row r="157" spans="1:10" ht="11.25" customHeight="1" x14ac:dyDescent="0.15">
      <c r="A157" s="78"/>
      <c r="B157" s="78"/>
      <c r="C157" s="13" t="s">
        <v>9</v>
      </c>
      <c r="D157" s="76" t="s">
        <v>41</v>
      </c>
      <c r="E157" s="77" t="s">
        <v>7</v>
      </c>
      <c r="F157" s="77" t="s">
        <v>43</v>
      </c>
      <c r="G157" s="18">
        <v>0</v>
      </c>
      <c r="H157" s="25">
        <f>H158</f>
        <v>341981</v>
      </c>
      <c r="I157" s="25">
        <f>I158</f>
        <v>359957.2</v>
      </c>
      <c r="J157" s="25">
        <f>J158</f>
        <v>249969.5</v>
      </c>
    </row>
    <row r="158" spans="1:10" ht="11.25" customHeight="1" x14ac:dyDescent="0.15">
      <c r="A158" s="78"/>
      <c r="B158" s="78"/>
      <c r="C158" s="13" t="s">
        <v>47</v>
      </c>
      <c r="D158" s="76" t="s">
        <v>0</v>
      </c>
      <c r="E158" s="77" t="s">
        <v>7</v>
      </c>
      <c r="F158" s="77" t="s">
        <v>43</v>
      </c>
      <c r="G158" s="18">
        <v>0</v>
      </c>
      <c r="H158" s="25">
        <v>341981</v>
      </c>
      <c r="I158" s="25">
        <v>359957.2</v>
      </c>
      <c r="J158" s="25">
        <v>249969.5</v>
      </c>
    </row>
    <row r="159" spans="1:10" ht="11.25" customHeight="1" x14ac:dyDescent="0.15">
      <c r="A159" s="78"/>
      <c r="B159" s="78"/>
      <c r="C159" s="13" t="s">
        <v>10</v>
      </c>
      <c r="D159" s="76" t="s">
        <v>41</v>
      </c>
      <c r="E159" s="77" t="s">
        <v>7</v>
      </c>
      <c r="F159" s="77" t="s">
        <v>43</v>
      </c>
      <c r="G159" s="18">
        <v>0</v>
      </c>
      <c r="H159" s="25">
        <f>H160</f>
        <v>0</v>
      </c>
      <c r="I159" s="25">
        <f>I160</f>
        <v>0</v>
      </c>
      <c r="J159" s="25">
        <f>J160</f>
        <v>0</v>
      </c>
    </row>
    <row r="160" spans="1:10" ht="11.25" customHeight="1" x14ac:dyDescent="0.15">
      <c r="A160" s="78"/>
      <c r="B160" s="78"/>
      <c r="C160" s="13" t="s">
        <v>47</v>
      </c>
      <c r="D160" s="76" t="s">
        <v>0</v>
      </c>
      <c r="E160" s="77" t="s">
        <v>7</v>
      </c>
      <c r="F160" s="77" t="s">
        <v>43</v>
      </c>
      <c r="G160" s="18">
        <v>0</v>
      </c>
      <c r="H160" s="25">
        <v>0</v>
      </c>
      <c r="I160" s="25"/>
      <c r="J160" s="25"/>
    </row>
    <row r="161" spans="1:10" ht="11.25" customHeight="1" x14ac:dyDescent="0.15">
      <c r="A161" s="78"/>
      <c r="B161" s="78"/>
      <c r="C161" s="13" t="s">
        <v>25</v>
      </c>
      <c r="D161" s="76" t="s">
        <v>41</v>
      </c>
      <c r="E161" s="77" t="s">
        <v>7</v>
      </c>
      <c r="F161" s="77" t="s">
        <v>69</v>
      </c>
      <c r="G161" s="18">
        <v>0</v>
      </c>
      <c r="H161" s="25">
        <f>H162+H164</f>
        <v>4468.8</v>
      </c>
      <c r="I161" s="25">
        <f>I162+I164</f>
        <v>4468.8</v>
      </c>
      <c r="J161" s="25">
        <f>J162+J164</f>
        <v>3046.1</v>
      </c>
    </row>
    <row r="162" spans="1:10" ht="11.25" customHeight="1" x14ac:dyDescent="0.15">
      <c r="A162" s="78"/>
      <c r="B162" s="78"/>
      <c r="C162" s="13" t="s">
        <v>9</v>
      </c>
      <c r="D162" s="76" t="s">
        <v>41</v>
      </c>
      <c r="E162" s="77" t="s">
        <v>7</v>
      </c>
      <c r="F162" s="77" t="s">
        <v>69</v>
      </c>
      <c r="G162" s="18">
        <v>0</v>
      </c>
      <c r="H162" s="25">
        <f>H163</f>
        <v>4468.8</v>
      </c>
      <c r="I162" s="25">
        <f>I163</f>
        <v>4468.8</v>
      </c>
      <c r="J162" s="25">
        <f>J163</f>
        <v>3046.1</v>
      </c>
    </row>
    <row r="163" spans="1:10" ht="11.25" customHeight="1" x14ac:dyDescent="0.15">
      <c r="A163" s="78"/>
      <c r="B163" s="78"/>
      <c r="C163" s="13" t="s">
        <v>47</v>
      </c>
      <c r="D163" s="76" t="s">
        <v>0</v>
      </c>
      <c r="E163" s="77" t="s">
        <v>7</v>
      </c>
      <c r="F163" s="77" t="s">
        <v>69</v>
      </c>
      <c r="G163" s="18">
        <v>0</v>
      </c>
      <c r="H163" s="25">
        <v>4468.8</v>
      </c>
      <c r="I163" s="25">
        <v>4468.8</v>
      </c>
      <c r="J163" s="62">
        <v>3046.1</v>
      </c>
    </row>
    <row r="164" spans="1:10" ht="11.25" customHeight="1" x14ac:dyDescent="0.15">
      <c r="A164" s="78"/>
      <c r="B164" s="78"/>
      <c r="C164" s="13" t="s">
        <v>10</v>
      </c>
      <c r="D164" s="76" t="s">
        <v>41</v>
      </c>
      <c r="E164" s="77" t="s">
        <v>7</v>
      </c>
      <c r="F164" s="77" t="s">
        <v>69</v>
      </c>
      <c r="G164" s="18">
        <v>0</v>
      </c>
      <c r="H164" s="25">
        <f>H165</f>
        <v>0</v>
      </c>
      <c r="I164" s="25"/>
      <c r="J164" s="25">
        <f>J165</f>
        <v>0</v>
      </c>
    </row>
    <row r="165" spans="1:10" ht="11.25" customHeight="1" x14ac:dyDescent="0.15">
      <c r="A165" s="78"/>
      <c r="B165" s="78"/>
      <c r="C165" s="13" t="s">
        <v>47</v>
      </c>
      <c r="D165" s="76" t="s">
        <v>0</v>
      </c>
      <c r="E165" s="77" t="s">
        <v>7</v>
      </c>
      <c r="F165" s="77" t="s">
        <v>69</v>
      </c>
      <c r="G165" s="18">
        <v>0</v>
      </c>
      <c r="H165" s="25">
        <v>0</v>
      </c>
      <c r="I165" s="25">
        <v>0</v>
      </c>
      <c r="J165" s="25">
        <v>0</v>
      </c>
    </row>
    <row r="166" spans="1:10" s="4" customFormat="1" ht="11.25" customHeight="1" x14ac:dyDescent="0.2">
      <c r="A166" s="78" t="s">
        <v>38</v>
      </c>
      <c r="B166" s="78" t="s">
        <v>73</v>
      </c>
      <c r="C166" s="13" t="s">
        <v>25</v>
      </c>
      <c r="D166" s="76" t="s">
        <v>41</v>
      </c>
      <c r="E166" s="77" t="s">
        <v>7</v>
      </c>
      <c r="F166" s="77" t="s">
        <v>7</v>
      </c>
      <c r="G166" s="18">
        <v>0</v>
      </c>
      <c r="H166" s="25">
        <f>H167+H170</f>
        <v>17703.400000000001</v>
      </c>
      <c r="I166" s="25">
        <f>I167+I170</f>
        <v>18094.2</v>
      </c>
      <c r="J166" s="25">
        <f>J167+J170</f>
        <v>8522.5</v>
      </c>
    </row>
    <row r="167" spans="1:10" s="4" customFormat="1" ht="11.25" customHeight="1" x14ac:dyDescent="0.2">
      <c r="A167" s="78"/>
      <c r="B167" s="78"/>
      <c r="C167" s="13" t="s">
        <v>9</v>
      </c>
      <c r="D167" s="76" t="s">
        <v>41</v>
      </c>
      <c r="E167" s="77" t="s">
        <v>7</v>
      </c>
      <c r="F167" s="77" t="s">
        <v>7</v>
      </c>
      <c r="G167" s="18">
        <v>0</v>
      </c>
      <c r="H167" s="25">
        <f>H168+H169</f>
        <v>17703.400000000001</v>
      </c>
      <c r="I167" s="25">
        <f>I168+I169</f>
        <v>18094.2</v>
      </c>
      <c r="J167" s="25">
        <f>J168+J169</f>
        <v>8522.5</v>
      </c>
    </row>
    <row r="168" spans="1:10" s="4" customFormat="1" ht="11.25" customHeight="1" x14ac:dyDescent="0.2">
      <c r="A168" s="78"/>
      <c r="B168" s="78"/>
      <c r="C168" s="13" t="s">
        <v>47</v>
      </c>
      <c r="D168" s="76" t="s">
        <v>0</v>
      </c>
      <c r="E168" s="77" t="s">
        <v>7</v>
      </c>
      <c r="F168" s="77" t="s">
        <v>7</v>
      </c>
      <c r="G168" s="18">
        <v>0</v>
      </c>
      <c r="H168" s="25">
        <v>17703.400000000001</v>
      </c>
      <c r="I168" s="25">
        <v>18094.2</v>
      </c>
      <c r="J168" s="25">
        <v>8522.5</v>
      </c>
    </row>
    <row r="169" spans="1:10" s="4" customFormat="1" ht="11.25" customHeight="1" x14ac:dyDescent="0.2">
      <c r="A169" s="78"/>
      <c r="B169" s="78"/>
      <c r="C169" s="13" t="s">
        <v>27</v>
      </c>
      <c r="D169" s="76" t="s">
        <v>41</v>
      </c>
      <c r="E169" s="77" t="s">
        <v>7</v>
      </c>
      <c r="F169" s="77" t="s">
        <v>7</v>
      </c>
      <c r="G169" s="18">
        <v>0</v>
      </c>
      <c r="H169" s="25">
        <v>0</v>
      </c>
      <c r="I169" s="25">
        <v>0</v>
      </c>
      <c r="J169" s="25">
        <v>0</v>
      </c>
    </row>
    <row r="170" spans="1:10" s="4" customFormat="1" ht="11.25" customHeight="1" x14ac:dyDescent="0.2">
      <c r="A170" s="78"/>
      <c r="B170" s="78"/>
      <c r="C170" s="13" t="s">
        <v>10</v>
      </c>
      <c r="D170" s="76" t="s">
        <v>41</v>
      </c>
      <c r="E170" s="77" t="s">
        <v>7</v>
      </c>
      <c r="F170" s="77" t="s">
        <v>7</v>
      </c>
      <c r="G170" s="18">
        <v>0</v>
      </c>
      <c r="H170" s="25">
        <f>H171+H172</f>
        <v>0</v>
      </c>
      <c r="I170" s="25">
        <f>I171+I172</f>
        <v>0</v>
      </c>
      <c r="J170" s="25">
        <f>J171+J172</f>
        <v>0</v>
      </c>
    </row>
    <row r="171" spans="1:10" s="4" customFormat="1" ht="11.25" customHeight="1" x14ac:dyDescent="0.2">
      <c r="A171" s="78"/>
      <c r="B171" s="78"/>
      <c r="C171" s="13" t="s">
        <v>47</v>
      </c>
      <c r="D171" s="76" t="s">
        <v>0</v>
      </c>
      <c r="E171" s="77" t="s">
        <v>7</v>
      </c>
      <c r="F171" s="77" t="s">
        <v>7</v>
      </c>
      <c r="G171" s="18">
        <v>0</v>
      </c>
      <c r="H171" s="25">
        <v>0</v>
      </c>
      <c r="I171" s="25">
        <v>0</v>
      </c>
      <c r="J171" s="25">
        <v>0</v>
      </c>
    </row>
    <row r="172" spans="1:10" s="4" customFormat="1" ht="11.25" customHeight="1" x14ac:dyDescent="0.2">
      <c r="A172" s="78"/>
      <c r="B172" s="78"/>
      <c r="C172" s="13" t="s">
        <v>27</v>
      </c>
      <c r="D172" s="76" t="s">
        <v>41</v>
      </c>
      <c r="E172" s="77" t="s">
        <v>7</v>
      </c>
      <c r="F172" s="77" t="s">
        <v>7</v>
      </c>
      <c r="G172" s="18">
        <v>0</v>
      </c>
      <c r="H172" s="25">
        <v>0</v>
      </c>
      <c r="I172" s="25">
        <v>0</v>
      </c>
      <c r="J172" s="25">
        <v>0</v>
      </c>
    </row>
    <row r="173" spans="1:10" ht="11.25" customHeight="1" x14ac:dyDescent="0.15">
      <c r="A173" s="79" t="s">
        <v>17</v>
      </c>
      <c r="B173" s="79" t="s">
        <v>35</v>
      </c>
      <c r="C173" s="13" t="s">
        <v>25</v>
      </c>
      <c r="D173" s="76" t="s">
        <v>41</v>
      </c>
      <c r="E173" s="77" t="s">
        <v>7</v>
      </c>
      <c r="F173" s="77" t="s">
        <v>76</v>
      </c>
      <c r="G173" s="18">
        <v>0</v>
      </c>
      <c r="H173" s="25">
        <f>H174+H177</f>
        <v>47853.1</v>
      </c>
      <c r="I173" s="25">
        <f>I174+I177</f>
        <v>46453.200000000004</v>
      </c>
      <c r="J173" s="25">
        <f>J174+J177</f>
        <v>19230</v>
      </c>
    </row>
    <row r="174" spans="1:10" ht="11.25" customHeight="1" x14ac:dyDescent="0.15">
      <c r="A174" s="79"/>
      <c r="B174" s="79"/>
      <c r="C174" s="13" t="s">
        <v>9</v>
      </c>
      <c r="D174" s="76" t="s">
        <v>41</v>
      </c>
      <c r="E174" s="77" t="s">
        <v>7</v>
      </c>
      <c r="F174" s="77" t="s">
        <v>76</v>
      </c>
      <c r="G174" s="18">
        <v>0</v>
      </c>
      <c r="H174" s="25">
        <f>H175+H176</f>
        <v>47853.1</v>
      </c>
      <c r="I174" s="25">
        <f>I175+I176</f>
        <v>46453.200000000004</v>
      </c>
      <c r="J174" s="25">
        <f>J175+J176</f>
        <v>19230</v>
      </c>
    </row>
    <row r="175" spans="1:10" ht="11.25" customHeight="1" x14ac:dyDescent="0.15">
      <c r="A175" s="79"/>
      <c r="B175" s="79"/>
      <c r="C175" s="13" t="s">
        <v>47</v>
      </c>
      <c r="D175" s="76" t="s">
        <v>0</v>
      </c>
      <c r="E175" s="77" t="s">
        <v>7</v>
      </c>
      <c r="F175" s="77" t="s">
        <v>76</v>
      </c>
      <c r="G175" s="18">
        <v>0</v>
      </c>
      <c r="H175" s="25">
        <f>H182+H189</f>
        <v>47853.1</v>
      </c>
      <c r="I175" s="25">
        <f t="shared" ref="I175:J175" si="11">I182+I189</f>
        <v>46453.200000000004</v>
      </c>
      <c r="J175" s="25">
        <f t="shared" si="11"/>
        <v>19230</v>
      </c>
    </row>
    <row r="176" spans="1:10" ht="11.25" customHeight="1" x14ac:dyDescent="0.15">
      <c r="A176" s="79"/>
      <c r="B176" s="79"/>
      <c r="C176" s="13" t="s">
        <v>27</v>
      </c>
      <c r="D176" s="76" t="s">
        <v>41</v>
      </c>
      <c r="E176" s="77" t="s">
        <v>7</v>
      </c>
      <c r="F176" s="77" t="s">
        <v>76</v>
      </c>
      <c r="G176" s="18">
        <v>0</v>
      </c>
      <c r="H176" s="25">
        <f>H183+H190</f>
        <v>0</v>
      </c>
      <c r="I176" s="25">
        <f t="shared" ref="I176:J176" si="12">I183+I190</f>
        <v>0</v>
      </c>
      <c r="J176" s="25">
        <f t="shared" si="12"/>
        <v>0</v>
      </c>
    </row>
    <row r="177" spans="1:10" ht="11.25" customHeight="1" x14ac:dyDescent="0.15">
      <c r="A177" s="79"/>
      <c r="B177" s="79"/>
      <c r="C177" s="13" t="s">
        <v>10</v>
      </c>
      <c r="D177" s="76" t="s">
        <v>41</v>
      </c>
      <c r="E177" s="77" t="s">
        <v>7</v>
      </c>
      <c r="F177" s="77" t="s">
        <v>76</v>
      </c>
      <c r="G177" s="18">
        <v>0</v>
      </c>
      <c r="H177" s="25">
        <f>H178+H179</f>
        <v>0</v>
      </c>
      <c r="I177" s="25">
        <f>I178+I179</f>
        <v>0</v>
      </c>
      <c r="J177" s="25">
        <f>J178+J179</f>
        <v>0</v>
      </c>
    </row>
    <row r="178" spans="1:10" ht="11.25" customHeight="1" x14ac:dyDescent="0.15">
      <c r="A178" s="79"/>
      <c r="B178" s="79"/>
      <c r="C178" s="13" t="s">
        <v>47</v>
      </c>
      <c r="D178" s="76" t="s">
        <v>0</v>
      </c>
      <c r="E178" s="77" t="s">
        <v>7</v>
      </c>
      <c r="F178" s="77" t="s">
        <v>76</v>
      </c>
      <c r="G178" s="18">
        <v>0</v>
      </c>
      <c r="H178" s="25">
        <f>H185+H192</f>
        <v>0</v>
      </c>
      <c r="I178" s="25">
        <f t="shared" ref="I178:J178" si="13">I185+I192</f>
        <v>0</v>
      </c>
      <c r="J178" s="25">
        <f t="shared" si="13"/>
        <v>0</v>
      </c>
    </row>
    <row r="179" spans="1:10" ht="11.25" customHeight="1" x14ac:dyDescent="0.15">
      <c r="A179" s="79"/>
      <c r="B179" s="79"/>
      <c r="C179" s="13" t="s">
        <v>27</v>
      </c>
      <c r="D179" s="76" t="s">
        <v>41</v>
      </c>
      <c r="E179" s="77" t="s">
        <v>7</v>
      </c>
      <c r="F179" s="77" t="s">
        <v>76</v>
      </c>
      <c r="G179" s="18">
        <v>0</v>
      </c>
      <c r="H179" s="25">
        <f>H186+H193</f>
        <v>0</v>
      </c>
      <c r="I179" s="25">
        <f t="shared" ref="I179:J179" si="14">I186+I193</f>
        <v>0</v>
      </c>
      <c r="J179" s="25">
        <f t="shared" si="14"/>
        <v>0</v>
      </c>
    </row>
    <row r="180" spans="1:10" s="4" customFormat="1" ht="14.25" customHeight="1" x14ac:dyDescent="0.2">
      <c r="A180" s="78" t="s">
        <v>38</v>
      </c>
      <c r="B180" s="78" t="s">
        <v>75</v>
      </c>
      <c r="C180" s="13" t="s">
        <v>25</v>
      </c>
      <c r="D180" s="76" t="s">
        <v>41</v>
      </c>
      <c r="E180" s="77" t="s">
        <v>7</v>
      </c>
      <c r="F180" s="77" t="s">
        <v>42</v>
      </c>
      <c r="G180" s="18">
        <v>0</v>
      </c>
      <c r="H180" s="25">
        <f>H181+H184</f>
        <v>41126.699999999997</v>
      </c>
      <c r="I180" s="25">
        <f>I181+I184</f>
        <v>39726.800000000003</v>
      </c>
      <c r="J180" s="25">
        <f>J181+J184</f>
        <v>18726.599999999999</v>
      </c>
    </row>
    <row r="181" spans="1:10" ht="11.25" customHeight="1" x14ac:dyDescent="0.15">
      <c r="A181" s="78"/>
      <c r="B181" s="78"/>
      <c r="C181" s="13" t="s">
        <v>9</v>
      </c>
      <c r="D181" s="76" t="s">
        <v>41</v>
      </c>
      <c r="E181" s="77" t="s">
        <v>7</v>
      </c>
      <c r="F181" s="77" t="s">
        <v>42</v>
      </c>
      <c r="G181" s="18">
        <v>0</v>
      </c>
      <c r="H181" s="25">
        <f>H182+H183</f>
        <v>41126.699999999997</v>
      </c>
      <c r="I181" s="25">
        <f>I182+I183</f>
        <v>39726.800000000003</v>
      </c>
      <c r="J181" s="25">
        <f>J182+J183</f>
        <v>18726.599999999999</v>
      </c>
    </row>
    <row r="182" spans="1:10" ht="12.75" customHeight="1" x14ac:dyDescent="0.15">
      <c r="A182" s="78"/>
      <c r="B182" s="78"/>
      <c r="C182" s="13" t="s">
        <v>47</v>
      </c>
      <c r="D182" s="76" t="s">
        <v>0</v>
      </c>
      <c r="E182" s="77" t="s">
        <v>7</v>
      </c>
      <c r="F182" s="77" t="s">
        <v>42</v>
      </c>
      <c r="G182" s="18">
        <v>0</v>
      </c>
      <c r="H182" s="25">
        <v>41126.699999999997</v>
      </c>
      <c r="I182" s="25">
        <v>39726.800000000003</v>
      </c>
      <c r="J182" s="25">
        <v>18726.599999999999</v>
      </c>
    </row>
    <row r="183" spans="1:10" ht="15" customHeight="1" x14ac:dyDescent="0.15">
      <c r="A183" s="78"/>
      <c r="B183" s="78"/>
      <c r="C183" s="13" t="s">
        <v>27</v>
      </c>
      <c r="D183" s="76" t="s">
        <v>41</v>
      </c>
      <c r="E183" s="77" t="s">
        <v>7</v>
      </c>
      <c r="F183" s="77" t="s">
        <v>42</v>
      </c>
      <c r="G183" s="18">
        <v>0</v>
      </c>
      <c r="H183" s="25">
        <v>0</v>
      </c>
      <c r="I183" s="25">
        <v>0</v>
      </c>
      <c r="J183" s="25">
        <v>0</v>
      </c>
    </row>
    <row r="184" spans="1:10" ht="16.5" customHeight="1" x14ac:dyDescent="0.15">
      <c r="A184" s="78"/>
      <c r="B184" s="78"/>
      <c r="C184" s="13" t="s">
        <v>10</v>
      </c>
      <c r="D184" s="76" t="s">
        <v>41</v>
      </c>
      <c r="E184" s="77" t="s">
        <v>7</v>
      </c>
      <c r="F184" s="77" t="s">
        <v>42</v>
      </c>
      <c r="G184" s="18">
        <v>0</v>
      </c>
      <c r="H184" s="25">
        <f>H185+H186</f>
        <v>0</v>
      </c>
      <c r="I184" s="25">
        <f>I185+I186</f>
        <v>0</v>
      </c>
      <c r="J184" s="25">
        <f>J185+J186</f>
        <v>0</v>
      </c>
    </row>
    <row r="185" spans="1:10" ht="16.5" customHeight="1" x14ac:dyDescent="0.15">
      <c r="A185" s="78"/>
      <c r="B185" s="78"/>
      <c r="C185" s="13" t="s">
        <v>47</v>
      </c>
      <c r="D185" s="76" t="s">
        <v>0</v>
      </c>
      <c r="E185" s="77" t="s">
        <v>7</v>
      </c>
      <c r="F185" s="77" t="s">
        <v>42</v>
      </c>
      <c r="G185" s="18">
        <v>0</v>
      </c>
      <c r="H185" s="25">
        <v>0</v>
      </c>
      <c r="I185" s="25">
        <v>0</v>
      </c>
      <c r="J185" s="25">
        <v>0</v>
      </c>
    </row>
    <row r="186" spans="1:10" ht="18" customHeight="1" x14ac:dyDescent="0.15">
      <c r="A186" s="78"/>
      <c r="B186" s="78"/>
      <c r="C186" s="13" t="s">
        <v>27</v>
      </c>
      <c r="D186" s="76" t="s">
        <v>41</v>
      </c>
      <c r="E186" s="77" t="s">
        <v>7</v>
      </c>
      <c r="F186" s="77" t="s">
        <v>42</v>
      </c>
      <c r="G186" s="18">
        <v>0</v>
      </c>
      <c r="H186" s="25">
        <v>0</v>
      </c>
      <c r="I186" s="25">
        <v>0</v>
      </c>
      <c r="J186" s="25">
        <v>0</v>
      </c>
    </row>
    <row r="187" spans="1:10" ht="11.25" customHeight="1" x14ac:dyDescent="0.15">
      <c r="A187" s="78" t="s">
        <v>38</v>
      </c>
      <c r="B187" s="78" t="s">
        <v>74</v>
      </c>
      <c r="C187" s="13" t="s">
        <v>25</v>
      </c>
      <c r="D187" s="76" t="s">
        <v>41</v>
      </c>
      <c r="E187" s="77" t="s">
        <v>7</v>
      </c>
      <c r="F187" s="77" t="s">
        <v>42</v>
      </c>
      <c r="G187" s="18">
        <v>0</v>
      </c>
      <c r="H187" s="25">
        <f>H188+H191</f>
        <v>6726.4</v>
      </c>
      <c r="I187" s="25">
        <f>I188+I191</f>
        <v>6726.4</v>
      </c>
      <c r="J187" s="25">
        <f>J188+J191</f>
        <v>503.4</v>
      </c>
    </row>
    <row r="188" spans="1:10" ht="12" customHeight="1" x14ac:dyDescent="0.15">
      <c r="A188" s="78"/>
      <c r="B188" s="78"/>
      <c r="C188" s="13" t="s">
        <v>9</v>
      </c>
      <c r="D188" s="76" t="s">
        <v>41</v>
      </c>
      <c r="E188" s="77" t="s">
        <v>7</v>
      </c>
      <c r="F188" s="77" t="s">
        <v>42</v>
      </c>
      <c r="G188" s="18">
        <v>0</v>
      </c>
      <c r="H188" s="25">
        <f>H189+H190</f>
        <v>6726.4</v>
      </c>
      <c r="I188" s="25">
        <f>I189+I190</f>
        <v>6726.4</v>
      </c>
      <c r="J188" s="25">
        <f>J189+J190</f>
        <v>503.4</v>
      </c>
    </row>
    <row r="189" spans="1:10" ht="13.5" customHeight="1" x14ac:dyDescent="0.15">
      <c r="A189" s="78"/>
      <c r="B189" s="78"/>
      <c r="C189" s="13" t="s">
        <v>47</v>
      </c>
      <c r="D189" s="76" t="s">
        <v>0</v>
      </c>
      <c r="E189" s="77" t="s">
        <v>7</v>
      </c>
      <c r="F189" s="77" t="s">
        <v>42</v>
      </c>
      <c r="G189" s="18">
        <v>0</v>
      </c>
      <c r="H189" s="25">
        <v>6726.4</v>
      </c>
      <c r="I189" s="25">
        <v>6726.4</v>
      </c>
      <c r="J189" s="25">
        <v>503.4</v>
      </c>
    </row>
    <row r="190" spans="1:10" ht="11.25" customHeight="1" x14ac:dyDescent="0.15">
      <c r="A190" s="78"/>
      <c r="B190" s="78"/>
      <c r="C190" s="13" t="s">
        <v>27</v>
      </c>
      <c r="D190" s="76" t="s">
        <v>41</v>
      </c>
      <c r="E190" s="77" t="s">
        <v>7</v>
      </c>
      <c r="F190" s="77" t="s">
        <v>42</v>
      </c>
      <c r="G190" s="18">
        <v>0</v>
      </c>
      <c r="H190" s="25">
        <v>0</v>
      </c>
      <c r="I190" s="25">
        <v>0</v>
      </c>
      <c r="J190" s="25">
        <v>0</v>
      </c>
    </row>
    <row r="191" spans="1:10" ht="11.25" customHeight="1" x14ac:dyDescent="0.15">
      <c r="A191" s="78"/>
      <c r="B191" s="78"/>
      <c r="C191" s="13" t="s">
        <v>10</v>
      </c>
      <c r="D191" s="76" t="s">
        <v>41</v>
      </c>
      <c r="E191" s="77" t="s">
        <v>7</v>
      </c>
      <c r="F191" s="77" t="s">
        <v>42</v>
      </c>
      <c r="G191" s="18">
        <v>0</v>
      </c>
      <c r="H191" s="25">
        <f>H192+H193</f>
        <v>0</v>
      </c>
      <c r="I191" s="25">
        <f>I192+I193</f>
        <v>0</v>
      </c>
      <c r="J191" s="25">
        <f>J192+J193</f>
        <v>0</v>
      </c>
    </row>
    <row r="192" spans="1:10" ht="11.25" customHeight="1" x14ac:dyDescent="0.15">
      <c r="A192" s="78"/>
      <c r="B192" s="78"/>
      <c r="C192" s="13" t="s">
        <v>47</v>
      </c>
      <c r="D192" s="76" t="s">
        <v>0</v>
      </c>
      <c r="E192" s="77" t="s">
        <v>7</v>
      </c>
      <c r="F192" s="77" t="s">
        <v>42</v>
      </c>
      <c r="G192" s="18">
        <v>0</v>
      </c>
      <c r="H192" s="25">
        <v>0</v>
      </c>
      <c r="I192" s="25">
        <v>0</v>
      </c>
      <c r="J192" s="25">
        <v>0</v>
      </c>
    </row>
    <row r="193" spans="1:10" ht="21.75" customHeight="1" x14ac:dyDescent="0.15">
      <c r="A193" s="78"/>
      <c r="B193" s="78"/>
      <c r="C193" s="13" t="s">
        <v>27</v>
      </c>
      <c r="D193" s="76" t="s">
        <v>41</v>
      </c>
      <c r="E193" s="77" t="s">
        <v>7</v>
      </c>
      <c r="F193" s="77" t="s">
        <v>42</v>
      </c>
      <c r="G193" s="18">
        <v>0</v>
      </c>
      <c r="H193" s="25">
        <v>0</v>
      </c>
      <c r="I193" s="25">
        <v>0</v>
      </c>
      <c r="J193" s="25">
        <v>0</v>
      </c>
    </row>
    <row r="194" spans="1:10" ht="21.75" customHeight="1" x14ac:dyDescent="0.15">
      <c r="A194" s="63"/>
      <c r="B194" s="63"/>
      <c r="C194" s="14"/>
      <c r="D194" s="10"/>
      <c r="E194" s="63"/>
      <c r="F194" s="63"/>
      <c r="G194" s="19"/>
      <c r="H194" s="26"/>
      <c r="I194" s="26"/>
      <c r="J194" s="26"/>
    </row>
    <row r="195" spans="1:10" ht="15.75" x14ac:dyDescent="0.25">
      <c r="A195" s="74" t="s">
        <v>87</v>
      </c>
      <c r="B195" s="9"/>
      <c r="C195" s="64"/>
      <c r="D195" s="65"/>
      <c r="E195" s="66"/>
      <c r="F195" s="65"/>
      <c r="G195" s="67"/>
      <c r="H195" s="68"/>
      <c r="I195" s="68"/>
      <c r="J195" s="68"/>
    </row>
    <row r="196" spans="1:10" ht="15.75" x14ac:dyDescent="0.25">
      <c r="A196" s="75" t="s">
        <v>88</v>
      </c>
      <c r="B196" s="9"/>
      <c r="C196" s="64"/>
      <c r="D196" s="65"/>
      <c r="E196" s="66"/>
      <c r="F196" s="65"/>
      <c r="G196" s="67"/>
      <c r="H196" s="68"/>
      <c r="I196" s="87" t="s">
        <v>89</v>
      </c>
      <c r="J196" s="87"/>
    </row>
    <row r="199" spans="1:10" ht="10.5" x14ac:dyDescent="0.15">
      <c r="C199" s="1"/>
      <c r="D199" s="1"/>
      <c r="E199" s="1"/>
      <c r="F199" s="1"/>
      <c r="G199" s="1"/>
    </row>
    <row r="200" spans="1:10" ht="10.5" x14ac:dyDescent="0.15">
      <c r="C200" s="1"/>
      <c r="D200" s="1"/>
      <c r="E200" s="1"/>
      <c r="F200" s="1"/>
      <c r="G200" s="1"/>
    </row>
    <row r="201" spans="1:10" ht="10.5" x14ac:dyDescent="0.15">
      <c r="C201" s="1"/>
      <c r="D201" s="1"/>
      <c r="E201" s="1"/>
      <c r="F201" s="1"/>
      <c r="G201" s="1"/>
    </row>
    <row r="202" spans="1:10" ht="10.5" x14ac:dyDescent="0.15">
      <c r="C202" s="1"/>
      <c r="D202" s="1"/>
      <c r="E202" s="1"/>
      <c r="F202" s="1"/>
      <c r="G202" s="1"/>
    </row>
    <row r="203" spans="1:10" ht="10.5" x14ac:dyDescent="0.15">
      <c r="C203" s="1"/>
      <c r="D203" s="1"/>
      <c r="E203" s="1"/>
      <c r="F203" s="1"/>
      <c r="G203" s="1"/>
    </row>
    <row r="204" spans="1:10" ht="10.5" x14ac:dyDescent="0.15">
      <c r="C204" s="1"/>
      <c r="D204" s="1"/>
      <c r="E204" s="1"/>
      <c r="F204" s="1"/>
      <c r="G204" s="1"/>
    </row>
    <row r="205" spans="1:10" ht="10.5" x14ac:dyDescent="0.15">
      <c r="C205" s="1"/>
      <c r="D205" s="1"/>
      <c r="E205" s="1"/>
      <c r="F205" s="1"/>
      <c r="G205" s="1"/>
    </row>
  </sheetData>
  <mergeCells count="43">
    <mergeCell ref="I196:J196"/>
    <mergeCell ref="B34:B61"/>
    <mergeCell ref="A34:A61"/>
    <mergeCell ref="B11:B19"/>
    <mergeCell ref="A11:A19"/>
    <mergeCell ref="A20:A26"/>
    <mergeCell ref="B20:B26"/>
    <mergeCell ref="A121:A127"/>
    <mergeCell ref="B121:B127"/>
    <mergeCell ref="A114:A120"/>
    <mergeCell ref="B114:B120"/>
    <mergeCell ref="A62:A68"/>
    <mergeCell ref="B62:B68"/>
    <mergeCell ref="A69:A75"/>
    <mergeCell ref="A142:A148"/>
    <mergeCell ref="B142:B148"/>
    <mergeCell ref="B69:B75"/>
    <mergeCell ref="A4:J4"/>
    <mergeCell ref="A5:J5"/>
    <mergeCell ref="A6:J6"/>
    <mergeCell ref="A8:A9"/>
    <mergeCell ref="B8:B9"/>
    <mergeCell ref="C8:C9"/>
    <mergeCell ref="D8:G8"/>
    <mergeCell ref="H8:J8"/>
    <mergeCell ref="A27:A33"/>
    <mergeCell ref="B27:B33"/>
    <mergeCell ref="A79:A113"/>
    <mergeCell ref="B79:B113"/>
    <mergeCell ref="A187:A193"/>
    <mergeCell ref="B187:B193"/>
    <mergeCell ref="A173:A179"/>
    <mergeCell ref="B173:B179"/>
    <mergeCell ref="A180:A186"/>
    <mergeCell ref="B180:B186"/>
    <mergeCell ref="A128:A134"/>
    <mergeCell ref="B128:B134"/>
    <mergeCell ref="A166:A172"/>
    <mergeCell ref="B166:B172"/>
    <mergeCell ref="B149:B165"/>
    <mergeCell ref="A149:A165"/>
    <mergeCell ref="A135:A141"/>
    <mergeCell ref="B135:B141"/>
  </mergeCells>
  <pageMargins left="0.51181102362204722" right="0" top="0.55118110236220474" bottom="0.55118110236220474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6"/>
  <sheetViews>
    <sheetView tabSelected="1" view="pageBreakPreview" topLeftCell="A2" zoomScale="90" zoomScaleNormal="110" zoomScaleSheetLayoutView="90" workbookViewId="0">
      <pane xSplit="8" ySplit="10" topLeftCell="I12" activePane="bottomRight" state="frozen"/>
      <selection activeCell="A2" sqref="A2"/>
      <selection pane="topRight" activeCell="I2" sqref="I2"/>
      <selection pane="bottomLeft" activeCell="A10" sqref="A10"/>
      <selection pane="bottomRight" activeCell="M10" sqref="M10"/>
    </sheetView>
  </sheetViews>
  <sheetFormatPr defaultColWidth="8.85546875" defaultRowHeight="12.75" x14ac:dyDescent="0.2"/>
  <cols>
    <col min="1" max="1" width="15.5703125" style="28" customWidth="1"/>
    <col min="2" max="2" width="48.5703125" style="28" customWidth="1"/>
    <col min="3" max="3" width="32.5703125" style="29" customWidth="1"/>
    <col min="4" max="4" width="14.140625" style="28" hidden="1" customWidth="1"/>
    <col min="5" max="5" width="3.5703125" style="28" hidden="1" customWidth="1"/>
    <col min="6" max="6" width="6.42578125" style="28" hidden="1" customWidth="1"/>
    <col min="7" max="7" width="8.140625" style="28" hidden="1" customWidth="1"/>
    <col min="8" max="8" width="15" style="28" hidden="1" customWidth="1"/>
    <col min="9" max="9" width="17" style="30" customWidth="1"/>
    <col min="10" max="10" width="16" style="30" customWidth="1"/>
    <col min="11" max="11" width="3.28515625" style="28" customWidth="1"/>
    <col min="12" max="16384" width="8.85546875" style="28"/>
  </cols>
  <sheetData>
    <row r="2" spans="1:10" x14ac:dyDescent="0.2">
      <c r="J2" s="32" t="s">
        <v>85</v>
      </c>
    </row>
    <row r="3" spans="1:10" ht="0.75" customHeight="1" x14ac:dyDescent="0.2">
      <c r="I3" s="30">
        <f>I4-I12</f>
        <v>9.9999997764825821E-3</v>
      </c>
      <c r="J3" s="30">
        <f>J4-J12</f>
        <v>-1.999999862164259E-2</v>
      </c>
    </row>
    <row r="4" spans="1:10" hidden="1" x14ac:dyDescent="0.2">
      <c r="G4" s="31" t="s">
        <v>58</v>
      </c>
      <c r="I4" s="30">
        <v>10101013.199999999</v>
      </c>
      <c r="J4" s="32">
        <v>6789508.9000000004</v>
      </c>
    </row>
    <row r="5" spans="1:10" ht="16.5" customHeight="1" x14ac:dyDescent="0.25">
      <c r="A5" s="90" t="s">
        <v>65</v>
      </c>
      <c r="B5" s="90"/>
      <c r="C5" s="90"/>
      <c r="D5" s="90"/>
      <c r="E5" s="90"/>
      <c r="F5" s="90"/>
      <c r="G5" s="90"/>
      <c r="H5" s="90"/>
      <c r="I5" s="90"/>
      <c r="J5" s="90"/>
    </row>
    <row r="6" spans="1:10" ht="36" customHeight="1" x14ac:dyDescent="0.25">
      <c r="A6" s="82" t="s">
        <v>92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ht="12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</row>
    <row r="8" spans="1:10" ht="14.25" hidden="1" customHeight="1" x14ac:dyDescent="0.2">
      <c r="A8" s="33"/>
      <c r="B8" s="33"/>
      <c r="C8" s="34"/>
      <c r="D8" s="33">
        <v>9831632.8499999996</v>
      </c>
      <c r="E8" s="33">
        <v>10161876.279999999</v>
      </c>
      <c r="F8" s="33"/>
      <c r="G8" s="33">
        <v>6688337.1500000004</v>
      </c>
      <c r="I8" s="30">
        <v>10270240.4</v>
      </c>
      <c r="J8" s="30">
        <v>9932947.0399999991</v>
      </c>
    </row>
    <row r="9" spans="1:10" s="35" customFormat="1" ht="30" customHeight="1" x14ac:dyDescent="0.2">
      <c r="A9" s="89" t="s">
        <v>15</v>
      </c>
      <c r="B9" s="89" t="s">
        <v>16</v>
      </c>
      <c r="C9" s="92" t="s">
        <v>59</v>
      </c>
      <c r="D9" s="93" t="s">
        <v>22</v>
      </c>
      <c r="E9" s="93"/>
      <c r="F9" s="93"/>
      <c r="G9" s="93"/>
      <c r="H9" s="55"/>
      <c r="I9" s="94" t="s">
        <v>22</v>
      </c>
      <c r="J9" s="94"/>
    </row>
    <row r="10" spans="1:10" s="35" customFormat="1" ht="93" customHeight="1" x14ac:dyDescent="0.2">
      <c r="A10" s="89"/>
      <c r="B10" s="89"/>
      <c r="C10" s="92"/>
      <c r="D10" s="71" t="s">
        <v>46</v>
      </c>
      <c r="E10" s="71" t="s">
        <v>23</v>
      </c>
      <c r="F10" s="71" t="s">
        <v>61</v>
      </c>
      <c r="G10" s="36" t="s">
        <v>60</v>
      </c>
      <c r="H10" s="55"/>
      <c r="I10" s="73" t="s">
        <v>91</v>
      </c>
      <c r="J10" s="73" t="s">
        <v>60</v>
      </c>
    </row>
    <row r="11" spans="1:10" s="3" customFormat="1" ht="11.25" customHeight="1" x14ac:dyDescent="0.2">
      <c r="A11" s="70" t="s">
        <v>4</v>
      </c>
      <c r="B11" s="70" t="s">
        <v>5</v>
      </c>
      <c r="C11" s="52">
        <v>3</v>
      </c>
      <c r="D11" s="70"/>
      <c r="E11" s="70"/>
      <c r="F11" s="70" t="s">
        <v>6</v>
      </c>
      <c r="G11" s="52">
        <v>5</v>
      </c>
      <c r="H11" s="56"/>
      <c r="I11" s="53" t="s">
        <v>6</v>
      </c>
      <c r="J11" s="54">
        <v>5</v>
      </c>
    </row>
    <row r="12" spans="1:10" ht="18.75" customHeight="1" x14ac:dyDescent="0.2">
      <c r="A12" s="89" t="s">
        <v>8</v>
      </c>
      <c r="B12" s="89" t="s">
        <v>19</v>
      </c>
      <c r="C12" s="37" t="s">
        <v>25</v>
      </c>
      <c r="D12" s="38" t="e">
        <f>D13+D14</f>
        <v>#REF!</v>
      </c>
      <c r="E12" s="38" t="e">
        <f>E13+E14</f>
        <v>#REF!</v>
      </c>
      <c r="F12" s="38"/>
      <c r="G12" s="38" t="e">
        <f>G13+G14</f>
        <v>#REF!</v>
      </c>
      <c r="H12" s="47"/>
      <c r="I12" s="39">
        <f>I13+I14</f>
        <v>10101013.189999999</v>
      </c>
      <c r="J12" s="39">
        <f>J13+J14</f>
        <v>6789508.919999999</v>
      </c>
    </row>
    <row r="13" spans="1:10" ht="18.75" customHeight="1" x14ac:dyDescent="0.2">
      <c r="A13" s="89"/>
      <c r="B13" s="89"/>
      <c r="C13" s="37" t="s">
        <v>81</v>
      </c>
      <c r="D13" s="38" t="e">
        <f>#REF!+#REF!</f>
        <v>#REF!</v>
      </c>
      <c r="E13" s="38" t="e">
        <f>#REF!+#REF!</f>
        <v>#REF!</v>
      </c>
      <c r="F13" s="38"/>
      <c r="G13" s="38" t="e">
        <f>#REF!+#REF!</f>
        <v>#REF!</v>
      </c>
      <c r="H13" s="47"/>
      <c r="I13" s="39">
        <f>I21+I72+I26+I178+I206</f>
        <v>8274505.4900000002</v>
      </c>
      <c r="J13" s="39">
        <f>J21+J72+J26+J178+J206</f>
        <v>6004538.1199999992</v>
      </c>
    </row>
    <row r="14" spans="1:10" ht="18" customHeight="1" x14ac:dyDescent="0.2">
      <c r="A14" s="89"/>
      <c r="B14" s="89"/>
      <c r="C14" s="37" t="s">
        <v>10</v>
      </c>
      <c r="D14" s="40" t="e">
        <f>D15+D16</f>
        <v>#REF!</v>
      </c>
      <c r="E14" s="40" t="e">
        <f>E15+E16</f>
        <v>#REF!</v>
      </c>
      <c r="F14" s="40"/>
      <c r="G14" s="40" t="e">
        <f>G15+G16</f>
        <v>#REF!</v>
      </c>
      <c r="H14" s="47"/>
      <c r="I14" s="39">
        <f>I22+I73+I27+I179+I207</f>
        <v>1826507.7</v>
      </c>
      <c r="J14" s="39">
        <f>J22+J73+J27+J179+J207</f>
        <v>784970.8</v>
      </c>
    </row>
    <row r="15" spans="1:10" ht="0.6" hidden="1" customHeight="1" x14ac:dyDescent="0.2">
      <c r="A15" s="89"/>
      <c r="B15" s="89"/>
      <c r="C15" s="37" t="s">
        <v>47</v>
      </c>
      <c r="D15" s="38" t="e">
        <f>D23+#REF!+D74+D180+#REF!</f>
        <v>#REF!</v>
      </c>
      <c r="E15" s="38" t="e">
        <f>E23+#REF!+E74+E180+#REF!</f>
        <v>#REF!</v>
      </c>
      <c r="F15" s="38"/>
      <c r="G15" s="38" t="e">
        <f>G23+#REF!+G74+G180+#REF!</f>
        <v>#REF!</v>
      </c>
      <c r="H15" s="47"/>
      <c r="I15" s="39"/>
      <c r="J15" s="39">
        <v>185894.79</v>
      </c>
    </row>
    <row r="16" spans="1:10" ht="10.5" hidden="1" customHeight="1" x14ac:dyDescent="0.2">
      <c r="A16" s="89"/>
      <c r="B16" s="89"/>
      <c r="C16" s="37" t="s">
        <v>48</v>
      </c>
      <c r="D16" s="38" t="e">
        <f>D24+#REF!+D75+D181+#REF!</f>
        <v>#REF!</v>
      </c>
      <c r="E16" s="38" t="e">
        <f>E24+#REF!+E75+E181+#REF!</f>
        <v>#REF!</v>
      </c>
      <c r="F16" s="38"/>
      <c r="G16" s="38" t="e">
        <f>G24+#REF!+G75+G181+#REF!</f>
        <v>#REF!</v>
      </c>
      <c r="H16" s="47"/>
      <c r="I16" s="39"/>
      <c r="J16" s="39">
        <v>1000757.73</v>
      </c>
    </row>
    <row r="17" spans="1:11" ht="21" hidden="1" customHeight="1" x14ac:dyDescent="0.2">
      <c r="A17" s="89"/>
      <c r="B17" s="89"/>
      <c r="C17" s="37" t="s">
        <v>62</v>
      </c>
      <c r="D17" s="38">
        <v>0</v>
      </c>
      <c r="E17" s="38">
        <v>0</v>
      </c>
      <c r="F17" s="38">
        <v>0</v>
      </c>
      <c r="G17" s="38">
        <v>0</v>
      </c>
      <c r="H17" s="47"/>
      <c r="I17" s="39">
        <v>0</v>
      </c>
      <c r="J17" s="39">
        <v>0</v>
      </c>
    </row>
    <row r="18" spans="1:11" ht="23.25" hidden="1" customHeight="1" x14ac:dyDescent="0.2">
      <c r="A18" s="89"/>
      <c r="B18" s="89"/>
      <c r="C18" s="37" t="s">
        <v>62</v>
      </c>
      <c r="D18" s="38">
        <v>0</v>
      </c>
      <c r="E18" s="38">
        <v>0</v>
      </c>
      <c r="F18" s="38">
        <v>0</v>
      </c>
      <c r="G18" s="38">
        <v>0</v>
      </c>
      <c r="H18" s="47"/>
      <c r="I18" s="39">
        <v>0</v>
      </c>
      <c r="J18" s="39">
        <v>0</v>
      </c>
    </row>
    <row r="19" spans="1:11" ht="24" hidden="1" customHeight="1" x14ac:dyDescent="0.2">
      <c r="A19" s="89"/>
      <c r="B19" s="89"/>
      <c r="C19" s="37" t="s">
        <v>63</v>
      </c>
      <c r="D19" s="38">
        <v>0</v>
      </c>
      <c r="E19" s="38">
        <v>0</v>
      </c>
      <c r="F19" s="38">
        <v>0</v>
      </c>
      <c r="G19" s="38">
        <v>0</v>
      </c>
      <c r="H19" s="47"/>
      <c r="I19" s="39">
        <v>0</v>
      </c>
      <c r="J19" s="39">
        <v>0</v>
      </c>
    </row>
    <row r="20" spans="1:11" s="27" customFormat="1" ht="17.25" customHeight="1" x14ac:dyDescent="0.2">
      <c r="A20" s="89"/>
      <c r="B20" s="89" t="s">
        <v>1</v>
      </c>
      <c r="C20" s="37" t="s">
        <v>70</v>
      </c>
      <c r="D20" s="38">
        <f>D21+D22</f>
        <v>56681.599999999999</v>
      </c>
      <c r="E20" s="38">
        <f>E21+E22</f>
        <v>56681.599999999999</v>
      </c>
      <c r="F20" s="38">
        <f>F21+F22</f>
        <v>56681.599999999999</v>
      </c>
      <c r="G20" s="38">
        <f>G21+G22</f>
        <v>38829</v>
      </c>
      <c r="H20" s="47"/>
      <c r="I20" s="39">
        <f>I21+I22</f>
        <v>57897.599999999999</v>
      </c>
      <c r="J20" s="39">
        <f>J21+J22</f>
        <v>39295.4</v>
      </c>
      <c r="K20" s="41"/>
    </row>
    <row r="21" spans="1:11" s="27" customFormat="1" ht="15" customHeight="1" x14ac:dyDescent="0.2">
      <c r="A21" s="89"/>
      <c r="B21" s="89"/>
      <c r="C21" s="37" t="s">
        <v>81</v>
      </c>
      <c r="D21" s="38">
        <v>52238.7</v>
      </c>
      <c r="E21" s="38">
        <v>52238.7</v>
      </c>
      <c r="F21" s="38">
        <v>52238.7</v>
      </c>
      <c r="G21" s="38">
        <v>35925.67</v>
      </c>
      <c r="H21" s="47"/>
      <c r="I21" s="39">
        <v>53445.2</v>
      </c>
      <c r="J21" s="25">
        <v>36308.6</v>
      </c>
    </row>
    <row r="22" spans="1:11" s="27" customFormat="1" ht="18.75" customHeight="1" x14ac:dyDescent="0.2">
      <c r="A22" s="89"/>
      <c r="B22" s="89"/>
      <c r="C22" s="37" t="s">
        <v>10</v>
      </c>
      <c r="D22" s="38">
        <v>4442.8999999999996</v>
      </c>
      <c r="E22" s="38">
        <v>4442.8999999999996</v>
      </c>
      <c r="F22" s="38">
        <v>4442.8999999999996</v>
      </c>
      <c r="G22" s="42">
        <v>2903.33</v>
      </c>
      <c r="H22" s="47"/>
      <c r="I22" s="39">
        <v>4452.3999999999996</v>
      </c>
      <c r="J22" s="39">
        <v>2986.8</v>
      </c>
    </row>
    <row r="23" spans="1:11" s="27" customFormat="1" ht="3.75" hidden="1" customHeight="1" x14ac:dyDescent="0.2">
      <c r="A23" s="89"/>
      <c r="B23" s="89"/>
      <c r="C23" s="37" t="s">
        <v>47</v>
      </c>
      <c r="D23" s="38">
        <v>4442.8999999999996</v>
      </c>
      <c r="E23" s="38">
        <v>4442.8999999999996</v>
      </c>
      <c r="F23" s="38"/>
      <c r="G23" s="38">
        <v>2903.33</v>
      </c>
      <c r="H23" s="47"/>
      <c r="I23" s="39"/>
      <c r="J23" s="39">
        <v>2903.33</v>
      </c>
    </row>
    <row r="24" spans="1:11" s="27" customFormat="1" ht="11.25" hidden="1" customHeight="1" x14ac:dyDescent="0.2">
      <c r="A24" s="89"/>
      <c r="B24" s="89"/>
      <c r="C24" s="37" t="s">
        <v>48</v>
      </c>
      <c r="D24" s="38"/>
      <c r="E24" s="38"/>
      <c r="F24" s="38"/>
      <c r="G24" s="38"/>
      <c r="H24" s="47"/>
      <c r="I24" s="39"/>
      <c r="J24" s="39"/>
    </row>
    <row r="25" spans="1:11" ht="17.25" customHeight="1" x14ac:dyDescent="0.2">
      <c r="A25" s="89" t="s">
        <v>17</v>
      </c>
      <c r="B25" s="89" t="s">
        <v>29</v>
      </c>
      <c r="C25" s="37" t="s">
        <v>25</v>
      </c>
      <c r="D25" s="38" t="e">
        <f>D26+D27</f>
        <v>#REF!</v>
      </c>
      <c r="E25" s="38" t="e">
        <f>E26+E27</f>
        <v>#REF!</v>
      </c>
      <c r="F25" s="38"/>
      <c r="G25" s="38" t="e">
        <f>G26+G27</f>
        <v>#REF!</v>
      </c>
      <c r="H25" s="47"/>
      <c r="I25" s="39">
        <f>I26+I27</f>
        <v>510850.65</v>
      </c>
      <c r="J25" s="39">
        <f>J26+J27</f>
        <v>346737.9</v>
      </c>
    </row>
    <row r="26" spans="1:11" ht="17.25" customHeight="1" x14ac:dyDescent="0.2">
      <c r="A26" s="89"/>
      <c r="B26" s="89"/>
      <c r="C26" s="37" t="s">
        <v>81</v>
      </c>
      <c r="D26" s="38" t="e">
        <f>#REF!+#REF!</f>
        <v>#REF!</v>
      </c>
      <c r="E26" s="38" t="e">
        <f>#REF!+#REF!</f>
        <v>#REF!</v>
      </c>
      <c r="F26" s="38"/>
      <c r="G26" s="38" t="e">
        <f>#REF!+#REF!</f>
        <v>#REF!</v>
      </c>
      <c r="H26" s="47"/>
      <c r="I26" s="39">
        <f>I29+I67</f>
        <v>501554.35000000003</v>
      </c>
      <c r="J26" s="39">
        <f>J29+J67</f>
        <v>344721.2</v>
      </c>
    </row>
    <row r="27" spans="1:11" ht="18.75" customHeight="1" x14ac:dyDescent="0.2">
      <c r="A27" s="89"/>
      <c r="B27" s="89"/>
      <c r="C27" s="37" t="s">
        <v>10</v>
      </c>
      <c r="D27" s="38" t="e">
        <f>D35+D56+D63+D42+D69+D49</f>
        <v>#REF!</v>
      </c>
      <c r="E27" s="38" t="e">
        <f>E35+E56+E63+E42+E69+E49</f>
        <v>#REF!</v>
      </c>
      <c r="F27" s="38"/>
      <c r="G27" s="42" t="e">
        <f>G35+G56+G63+G42+G69+G49</f>
        <v>#REF!</v>
      </c>
      <c r="H27" s="47"/>
      <c r="I27" s="39">
        <f>I30+I56+I63+I69</f>
        <v>9296.2999999999993</v>
      </c>
      <c r="J27" s="39">
        <f>J30+J56+J63+J69</f>
        <v>2016.7</v>
      </c>
    </row>
    <row r="28" spans="1:11" ht="18.75" customHeight="1" x14ac:dyDescent="0.2">
      <c r="A28" s="95" t="s">
        <v>18</v>
      </c>
      <c r="B28" s="95" t="s">
        <v>67</v>
      </c>
      <c r="C28" s="43" t="s">
        <v>25</v>
      </c>
      <c r="D28" s="40"/>
      <c r="E28" s="40"/>
      <c r="F28" s="40">
        <f>F31+F38+F45</f>
        <v>0</v>
      </c>
      <c r="G28" s="40">
        <f>G31+G38+G45</f>
        <v>291850.74</v>
      </c>
      <c r="H28" s="57"/>
      <c r="I28" s="44">
        <f>I29+I30</f>
        <v>497173.75</v>
      </c>
      <c r="J28" s="44">
        <f>J29+J30</f>
        <v>344027.2</v>
      </c>
    </row>
    <row r="29" spans="1:11" ht="18.75" customHeight="1" x14ac:dyDescent="0.2">
      <c r="A29" s="95"/>
      <c r="B29" s="95"/>
      <c r="C29" s="43" t="s">
        <v>81</v>
      </c>
      <c r="D29" s="40"/>
      <c r="E29" s="40"/>
      <c r="F29" s="40"/>
      <c r="G29" s="40">
        <f>G32+G39+G46</f>
        <v>289211.53999999998</v>
      </c>
      <c r="H29" s="57"/>
      <c r="I29" s="44">
        <v>487877.45</v>
      </c>
      <c r="J29" s="44">
        <v>342010.5</v>
      </c>
    </row>
    <row r="30" spans="1:11" ht="18.75" customHeight="1" x14ac:dyDescent="0.2">
      <c r="A30" s="95"/>
      <c r="B30" s="95"/>
      <c r="C30" s="43" t="s">
        <v>10</v>
      </c>
      <c r="D30" s="40"/>
      <c r="E30" s="40"/>
      <c r="F30" s="40"/>
      <c r="G30" s="40">
        <f>G35+G42+G49</f>
        <v>2639.2</v>
      </c>
      <c r="H30" s="58">
        <f>G30+G29</f>
        <v>291850.74</v>
      </c>
      <c r="I30" s="44">
        <v>9296.2999999999993</v>
      </c>
      <c r="J30" s="44">
        <v>2016.7</v>
      </c>
    </row>
    <row r="31" spans="1:11" s="27" customFormat="1" ht="1.5" hidden="1" customHeight="1" x14ac:dyDescent="0.2">
      <c r="A31" s="72" t="s">
        <v>18</v>
      </c>
      <c r="B31" s="72" t="s">
        <v>49</v>
      </c>
      <c r="C31" s="43" t="s">
        <v>25</v>
      </c>
      <c r="D31" s="40">
        <f>D32+D35</f>
        <v>417424.75</v>
      </c>
      <c r="E31" s="40">
        <f>E32+E35</f>
        <v>416588.17499999999</v>
      </c>
      <c r="F31" s="40"/>
      <c r="G31" s="40">
        <f>G32+G35</f>
        <v>287254.09000000003</v>
      </c>
      <c r="H31" s="57"/>
      <c r="I31" s="44"/>
      <c r="J31" s="44">
        <v>287254.09000000003</v>
      </c>
    </row>
    <row r="32" spans="1:11" s="27" customFormat="1" ht="11.25" hidden="1" customHeight="1" x14ac:dyDescent="0.2">
      <c r="A32" s="72"/>
      <c r="B32" s="72"/>
      <c r="C32" s="43" t="s">
        <v>64</v>
      </c>
      <c r="D32" s="40">
        <f>D33+D34</f>
        <v>414785.55</v>
      </c>
      <c r="E32" s="40">
        <f>E33+E34</f>
        <v>413948.97499999998</v>
      </c>
      <c r="F32" s="40"/>
      <c r="G32" s="40">
        <f>G33+G34</f>
        <v>284614.89</v>
      </c>
      <c r="H32" s="57"/>
      <c r="I32" s="44"/>
      <c r="J32" s="44">
        <v>284614.89</v>
      </c>
    </row>
    <row r="33" spans="1:10" s="27" customFormat="1" ht="11.25" hidden="1" customHeight="1" x14ac:dyDescent="0.2">
      <c r="A33" s="72"/>
      <c r="B33" s="72"/>
      <c r="C33" s="43" t="s">
        <v>47</v>
      </c>
      <c r="D33" s="40">
        <f>417424.75-2639.2</f>
        <v>414785.55</v>
      </c>
      <c r="E33" s="40">
        <f>416588.175-2639.2</f>
        <v>413948.97499999998</v>
      </c>
      <c r="F33" s="40"/>
      <c r="G33" s="40">
        <f>287254.09-2639.2</f>
        <v>284614.89</v>
      </c>
      <c r="H33" s="57"/>
      <c r="I33" s="44"/>
      <c r="J33" s="44">
        <v>284614.89</v>
      </c>
    </row>
    <row r="34" spans="1:10" s="27" customFormat="1" ht="11.25" hidden="1" customHeight="1" x14ac:dyDescent="0.2">
      <c r="A34" s="72"/>
      <c r="B34" s="72"/>
      <c r="C34" s="43" t="s">
        <v>48</v>
      </c>
      <c r="D34" s="40"/>
      <c r="E34" s="40"/>
      <c r="F34" s="40"/>
      <c r="G34" s="40"/>
      <c r="H34" s="57"/>
      <c r="I34" s="44"/>
      <c r="J34" s="44"/>
    </row>
    <row r="35" spans="1:10" s="27" customFormat="1" ht="11.25" hidden="1" customHeight="1" x14ac:dyDescent="0.2">
      <c r="A35" s="72"/>
      <c r="B35" s="72"/>
      <c r="C35" s="43" t="s">
        <v>10</v>
      </c>
      <c r="D35" s="40">
        <f>D36+D37</f>
        <v>2639.2</v>
      </c>
      <c r="E35" s="40">
        <f>E36+E37</f>
        <v>2639.2</v>
      </c>
      <c r="F35" s="40"/>
      <c r="G35" s="40">
        <f>G36+G37</f>
        <v>2639.2</v>
      </c>
      <c r="H35" s="57"/>
      <c r="I35" s="44"/>
      <c r="J35" s="44">
        <v>2639.2</v>
      </c>
    </row>
    <row r="36" spans="1:10" s="27" customFormat="1" ht="11.25" hidden="1" customHeight="1" x14ac:dyDescent="0.2">
      <c r="A36" s="72"/>
      <c r="B36" s="72"/>
      <c r="C36" s="43" t="s">
        <v>47</v>
      </c>
      <c r="D36" s="40">
        <v>2639.2</v>
      </c>
      <c r="E36" s="40">
        <v>2639.2</v>
      </c>
      <c r="F36" s="40"/>
      <c r="G36" s="40">
        <v>2639.2</v>
      </c>
      <c r="H36" s="57"/>
      <c r="I36" s="44"/>
      <c r="J36" s="44">
        <v>2639.2</v>
      </c>
    </row>
    <row r="37" spans="1:10" s="27" customFormat="1" ht="11.25" hidden="1" customHeight="1" x14ac:dyDescent="0.2">
      <c r="A37" s="72"/>
      <c r="B37" s="72"/>
      <c r="C37" s="43" t="s">
        <v>27</v>
      </c>
      <c r="D37" s="40"/>
      <c r="E37" s="40"/>
      <c r="F37" s="40"/>
      <c r="G37" s="40"/>
      <c r="H37" s="57"/>
      <c r="I37" s="44"/>
      <c r="J37" s="44"/>
    </row>
    <row r="38" spans="1:10" s="27" customFormat="1" ht="11.25" hidden="1" customHeight="1" x14ac:dyDescent="0.2">
      <c r="A38" s="72"/>
      <c r="B38" s="72"/>
      <c r="C38" s="43" t="s">
        <v>25</v>
      </c>
      <c r="D38" s="40">
        <v>5377.7</v>
      </c>
      <c r="E38" s="40">
        <v>5382.7</v>
      </c>
      <c r="F38" s="40"/>
      <c r="G38" s="40">
        <v>3994.68</v>
      </c>
      <c r="H38" s="57"/>
      <c r="I38" s="44"/>
      <c r="J38" s="44">
        <v>3994.68</v>
      </c>
    </row>
    <row r="39" spans="1:10" s="27" customFormat="1" ht="11.25" hidden="1" customHeight="1" x14ac:dyDescent="0.2">
      <c r="A39" s="72"/>
      <c r="B39" s="72"/>
      <c r="C39" s="43" t="s">
        <v>64</v>
      </c>
      <c r="D39" s="40">
        <v>5377.7</v>
      </c>
      <c r="E39" s="40">
        <v>5382.7</v>
      </c>
      <c r="F39" s="40"/>
      <c r="G39" s="40">
        <v>3994.68</v>
      </c>
      <c r="H39" s="57"/>
      <c r="I39" s="44"/>
      <c r="J39" s="44">
        <v>3994.68</v>
      </c>
    </row>
    <row r="40" spans="1:10" s="27" customFormat="1" ht="11.25" hidden="1" customHeight="1" x14ac:dyDescent="0.2">
      <c r="A40" s="72"/>
      <c r="B40" s="72"/>
      <c r="C40" s="43" t="s">
        <v>47</v>
      </c>
      <c r="D40" s="40">
        <v>5377.7</v>
      </c>
      <c r="E40" s="40">
        <v>5382.7</v>
      </c>
      <c r="F40" s="40"/>
      <c r="G40" s="40">
        <v>3994.68</v>
      </c>
      <c r="H40" s="57"/>
      <c r="I40" s="44"/>
      <c r="J40" s="44">
        <v>3994.68</v>
      </c>
    </row>
    <row r="41" spans="1:10" s="27" customFormat="1" ht="11.25" hidden="1" customHeight="1" x14ac:dyDescent="0.2">
      <c r="A41" s="72"/>
      <c r="B41" s="72"/>
      <c r="C41" s="43" t="s">
        <v>27</v>
      </c>
      <c r="D41" s="40"/>
      <c r="E41" s="40"/>
      <c r="F41" s="40"/>
      <c r="G41" s="40"/>
      <c r="H41" s="57"/>
      <c r="I41" s="44"/>
      <c r="J41" s="44"/>
    </row>
    <row r="42" spans="1:10" s="27" customFormat="1" ht="11.25" hidden="1" customHeight="1" x14ac:dyDescent="0.2">
      <c r="A42" s="72"/>
      <c r="B42" s="72"/>
      <c r="C42" s="43" t="s">
        <v>10</v>
      </c>
      <c r="D42" s="40"/>
      <c r="E42" s="40"/>
      <c r="F42" s="40"/>
      <c r="G42" s="40"/>
      <c r="H42" s="57"/>
      <c r="I42" s="44"/>
      <c r="J42" s="44"/>
    </row>
    <row r="43" spans="1:10" s="27" customFormat="1" ht="11.25" hidden="1" customHeight="1" x14ac:dyDescent="0.2">
      <c r="A43" s="72"/>
      <c r="B43" s="72"/>
      <c r="C43" s="43" t="s">
        <v>47</v>
      </c>
      <c r="D43" s="40"/>
      <c r="E43" s="40"/>
      <c r="F43" s="40"/>
      <c r="G43" s="40"/>
      <c r="H43" s="57"/>
      <c r="I43" s="44"/>
      <c r="J43" s="44"/>
    </row>
    <row r="44" spans="1:10" s="27" customFormat="1" ht="11.25" hidden="1" customHeight="1" x14ac:dyDescent="0.2">
      <c r="A44" s="95"/>
      <c r="B44" s="95"/>
      <c r="C44" s="43" t="s">
        <v>27</v>
      </c>
      <c r="D44" s="40"/>
      <c r="E44" s="40"/>
      <c r="F44" s="40"/>
      <c r="G44" s="40"/>
      <c r="H44" s="57"/>
      <c r="I44" s="44"/>
      <c r="J44" s="44"/>
    </row>
    <row r="45" spans="1:10" s="27" customFormat="1" ht="11.25" hidden="1" customHeight="1" x14ac:dyDescent="0.2">
      <c r="A45" s="95"/>
      <c r="B45" s="95"/>
      <c r="C45" s="43" t="s">
        <v>25</v>
      </c>
      <c r="D45" s="40">
        <f>D46+D49</f>
        <v>700</v>
      </c>
      <c r="E45" s="40">
        <f>E46+E49</f>
        <v>700</v>
      </c>
      <c r="F45" s="40"/>
      <c r="G45" s="40">
        <f>G46+G49</f>
        <v>601.97</v>
      </c>
      <c r="H45" s="57"/>
      <c r="I45" s="44"/>
      <c r="J45" s="44">
        <v>601.97</v>
      </c>
    </row>
    <row r="46" spans="1:10" s="27" customFormat="1" ht="11.25" hidden="1" customHeight="1" x14ac:dyDescent="0.2">
      <c r="A46" s="95"/>
      <c r="B46" s="95"/>
      <c r="C46" s="43" t="s">
        <v>9</v>
      </c>
      <c r="D46" s="40">
        <f>D47+D48</f>
        <v>700</v>
      </c>
      <c r="E46" s="40">
        <f>E47+E48</f>
        <v>700</v>
      </c>
      <c r="F46" s="40"/>
      <c r="G46" s="40">
        <f>G47+G48</f>
        <v>601.97</v>
      </c>
      <c r="H46" s="57"/>
      <c r="I46" s="44"/>
      <c r="J46" s="44">
        <v>601.97</v>
      </c>
    </row>
    <row r="47" spans="1:10" s="27" customFormat="1" ht="11.25" hidden="1" customHeight="1" x14ac:dyDescent="0.2">
      <c r="A47" s="95"/>
      <c r="B47" s="95"/>
      <c r="C47" s="43" t="s">
        <v>47</v>
      </c>
      <c r="D47" s="40">
        <v>700</v>
      </c>
      <c r="E47" s="40">
        <v>700</v>
      </c>
      <c r="F47" s="40"/>
      <c r="G47" s="40">
        <v>601.97</v>
      </c>
      <c r="H47" s="57"/>
      <c r="I47" s="44"/>
      <c r="J47" s="44">
        <v>601.97</v>
      </c>
    </row>
    <row r="48" spans="1:10" s="27" customFormat="1" ht="11.25" hidden="1" customHeight="1" x14ac:dyDescent="0.2">
      <c r="A48" s="95"/>
      <c r="B48" s="95"/>
      <c r="C48" s="43" t="s">
        <v>27</v>
      </c>
      <c r="D48" s="40"/>
      <c r="E48" s="40"/>
      <c r="F48" s="40"/>
      <c r="G48" s="40"/>
      <c r="H48" s="57"/>
      <c r="I48" s="44"/>
      <c r="J48" s="44"/>
    </row>
    <row r="49" spans="1:10" s="27" customFormat="1" ht="11.25" hidden="1" customHeight="1" x14ac:dyDescent="0.2">
      <c r="A49" s="95"/>
      <c r="B49" s="95"/>
      <c r="C49" s="43" t="s">
        <v>10</v>
      </c>
      <c r="D49" s="40">
        <f>D50+D51</f>
        <v>0</v>
      </c>
      <c r="E49" s="40">
        <f>E50+E51</f>
        <v>0</v>
      </c>
      <c r="F49" s="40"/>
      <c r="G49" s="40">
        <f>G50+G51</f>
        <v>0</v>
      </c>
      <c r="H49" s="57"/>
      <c r="I49" s="44"/>
      <c r="J49" s="44">
        <v>0</v>
      </c>
    </row>
    <row r="50" spans="1:10" s="27" customFormat="1" ht="11.25" hidden="1" customHeight="1" x14ac:dyDescent="0.2">
      <c r="A50" s="95"/>
      <c r="B50" s="95"/>
      <c r="C50" s="43" t="s">
        <v>47</v>
      </c>
      <c r="D50" s="40"/>
      <c r="E50" s="40"/>
      <c r="F50" s="40"/>
      <c r="G50" s="40"/>
      <c r="H50" s="57"/>
      <c r="I50" s="44"/>
      <c r="J50" s="44"/>
    </row>
    <row r="51" spans="1:10" s="27" customFormat="1" ht="1.5" hidden="1" customHeight="1" x14ac:dyDescent="0.2">
      <c r="A51" s="95"/>
      <c r="B51" s="95"/>
      <c r="C51" s="43" t="s">
        <v>27</v>
      </c>
      <c r="D51" s="40"/>
      <c r="E51" s="40"/>
      <c r="F51" s="40"/>
      <c r="G51" s="40"/>
      <c r="H51" s="57"/>
      <c r="I51" s="44"/>
      <c r="J51" s="44"/>
    </row>
    <row r="52" spans="1:10" s="27" customFormat="1" ht="13.5" hidden="1" customHeight="1" x14ac:dyDescent="0.2">
      <c r="A52" s="95" t="s">
        <v>18</v>
      </c>
      <c r="B52" s="95" t="s">
        <v>30</v>
      </c>
      <c r="C52" s="43" t="s">
        <v>25</v>
      </c>
      <c r="D52" s="40">
        <f>D53+D56</f>
        <v>37835.5</v>
      </c>
      <c r="E52" s="40">
        <f>E53+E56</f>
        <v>35988.699999999997</v>
      </c>
      <c r="F52" s="40"/>
      <c r="G52" s="40">
        <f>G53+G56</f>
        <v>15376.5</v>
      </c>
      <c r="H52" s="57"/>
      <c r="I52" s="44">
        <f>I53+I56</f>
        <v>0</v>
      </c>
      <c r="J52" s="44">
        <f>J53+J56</f>
        <v>0</v>
      </c>
    </row>
    <row r="53" spans="1:10" s="27" customFormat="1" ht="12.75" hidden="1" customHeight="1" x14ac:dyDescent="0.2">
      <c r="A53" s="95"/>
      <c r="B53" s="95"/>
      <c r="C53" s="43" t="s">
        <v>9</v>
      </c>
      <c r="D53" s="40">
        <v>37835.5</v>
      </c>
      <c r="E53" s="40">
        <v>35988.699999999997</v>
      </c>
      <c r="F53" s="40"/>
      <c r="G53" s="40">
        <v>15376.5</v>
      </c>
      <c r="H53" s="57"/>
      <c r="I53" s="44"/>
      <c r="J53" s="44"/>
    </row>
    <row r="54" spans="1:10" s="27" customFormat="1" ht="1.1499999999999999" hidden="1" customHeight="1" x14ac:dyDescent="0.2">
      <c r="A54" s="95"/>
      <c r="B54" s="95"/>
      <c r="C54" s="43" t="s">
        <v>47</v>
      </c>
      <c r="D54" s="40">
        <v>37835.5</v>
      </c>
      <c r="E54" s="40">
        <v>35988.699999999997</v>
      </c>
      <c r="F54" s="40"/>
      <c r="G54" s="40">
        <v>15376.5</v>
      </c>
      <c r="H54" s="57"/>
      <c r="I54" s="44"/>
      <c r="J54" s="44">
        <v>15376.5</v>
      </c>
    </row>
    <row r="55" spans="1:10" s="27" customFormat="1" ht="11.25" hidden="1" customHeight="1" x14ac:dyDescent="0.2">
      <c r="A55" s="95"/>
      <c r="B55" s="95"/>
      <c r="C55" s="43" t="s">
        <v>27</v>
      </c>
      <c r="D55" s="40"/>
      <c r="E55" s="40"/>
      <c r="F55" s="40"/>
      <c r="G55" s="40"/>
      <c r="H55" s="57"/>
      <c r="I55" s="44"/>
      <c r="J55" s="44"/>
    </row>
    <row r="56" spans="1:10" s="27" customFormat="1" ht="18" hidden="1" customHeight="1" x14ac:dyDescent="0.2">
      <c r="A56" s="95"/>
      <c r="B56" s="95"/>
      <c r="C56" s="43" t="s">
        <v>10</v>
      </c>
      <c r="D56" s="40">
        <f>D57+D58</f>
        <v>0</v>
      </c>
      <c r="E56" s="40">
        <f>E57+E58</f>
        <v>0</v>
      </c>
      <c r="F56" s="40"/>
      <c r="G56" s="40">
        <f>G57+G58</f>
        <v>0</v>
      </c>
      <c r="H56" s="57"/>
      <c r="I56" s="44">
        <v>0</v>
      </c>
      <c r="J56" s="44">
        <v>0</v>
      </c>
    </row>
    <row r="57" spans="1:10" s="27" customFormat="1" ht="11.25" hidden="1" customHeight="1" x14ac:dyDescent="0.2">
      <c r="A57" s="95"/>
      <c r="B57" s="95"/>
      <c r="C57" s="43" t="s">
        <v>47</v>
      </c>
      <c r="D57" s="40"/>
      <c r="E57" s="40"/>
      <c r="F57" s="40"/>
      <c r="G57" s="40"/>
      <c r="H57" s="57"/>
      <c r="I57" s="44"/>
      <c r="J57" s="44"/>
    </row>
    <row r="58" spans="1:10" s="27" customFormat="1" ht="11.25" hidden="1" customHeight="1" x14ac:dyDescent="0.2">
      <c r="A58" s="95"/>
      <c r="B58" s="95"/>
      <c r="C58" s="43" t="s">
        <v>27</v>
      </c>
      <c r="D58" s="40"/>
      <c r="E58" s="40"/>
      <c r="F58" s="40"/>
      <c r="G58" s="40"/>
      <c r="H58" s="57"/>
      <c r="I58" s="44"/>
      <c r="J58" s="44"/>
    </row>
    <row r="59" spans="1:10" s="27" customFormat="1" ht="11.25" hidden="1" customHeight="1" x14ac:dyDescent="0.2">
      <c r="A59" s="95" t="s">
        <v>18</v>
      </c>
      <c r="B59" s="95" t="s">
        <v>31</v>
      </c>
      <c r="C59" s="43" t="s">
        <v>25</v>
      </c>
      <c r="D59" s="40">
        <f>D60+D63</f>
        <v>2117.1999999999998</v>
      </c>
      <c r="E59" s="40">
        <f>E60+E63</f>
        <v>2117.1999999999998</v>
      </c>
      <c r="F59" s="40"/>
      <c r="G59" s="40">
        <f>G60+G63</f>
        <v>1780.2</v>
      </c>
      <c r="H59" s="57"/>
      <c r="I59" s="44">
        <f>I60+I63</f>
        <v>0</v>
      </c>
      <c r="J59" s="44">
        <f>J60+J63</f>
        <v>0</v>
      </c>
    </row>
    <row r="60" spans="1:10" s="27" customFormat="1" ht="12" hidden="1" customHeight="1" x14ac:dyDescent="0.2">
      <c r="A60" s="95"/>
      <c r="B60" s="95"/>
      <c r="C60" s="43" t="s">
        <v>64</v>
      </c>
      <c r="D60" s="40">
        <f>D61+D62</f>
        <v>2117.1999999999998</v>
      </c>
      <c r="E60" s="40">
        <f>E61+E62</f>
        <v>2117.1999999999998</v>
      </c>
      <c r="F60" s="40"/>
      <c r="G60" s="40">
        <f>G61+G62</f>
        <v>1780.2</v>
      </c>
      <c r="H60" s="57"/>
      <c r="I60" s="44"/>
      <c r="J60" s="44"/>
    </row>
    <row r="61" spans="1:10" s="27" customFormat="1" ht="11.25" hidden="1" customHeight="1" x14ac:dyDescent="0.2">
      <c r="A61" s="95"/>
      <c r="B61" s="95"/>
      <c r="C61" s="43" t="s">
        <v>47</v>
      </c>
      <c r="D61" s="40">
        <v>2117.1999999999998</v>
      </c>
      <c r="E61" s="40">
        <v>2117.1999999999998</v>
      </c>
      <c r="F61" s="40"/>
      <c r="G61" s="40">
        <v>1780.2</v>
      </c>
      <c r="H61" s="57"/>
      <c r="I61" s="44"/>
      <c r="J61" s="44">
        <v>1780.2</v>
      </c>
    </row>
    <row r="62" spans="1:10" s="27" customFormat="1" ht="11.25" hidden="1" customHeight="1" x14ac:dyDescent="0.2">
      <c r="A62" s="95"/>
      <c r="B62" s="95"/>
      <c r="C62" s="43" t="s">
        <v>27</v>
      </c>
      <c r="D62" s="40"/>
      <c r="E62" s="40"/>
      <c r="F62" s="40"/>
      <c r="G62" s="40"/>
      <c r="H62" s="57"/>
      <c r="I62" s="44"/>
      <c r="J62" s="44"/>
    </row>
    <row r="63" spans="1:10" s="27" customFormat="1" ht="16.5" hidden="1" customHeight="1" x14ac:dyDescent="0.2">
      <c r="A63" s="95"/>
      <c r="B63" s="95"/>
      <c r="C63" s="43" t="s">
        <v>10</v>
      </c>
      <c r="D63" s="40">
        <f>D64+D65</f>
        <v>0</v>
      </c>
      <c r="E63" s="40">
        <f>E64+E65</f>
        <v>0</v>
      </c>
      <c r="F63" s="40"/>
      <c r="G63" s="40">
        <f>G64+G65</f>
        <v>0</v>
      </c>
      <c r="H63" s="57"/>
      <c r="I63" s="44">
        <v>0</v>
      </c>
      <c r="J63" s="44">
        <v>0</v>
      </c>
    </row>
    <row r="64" spans="1:10" s="27" customFormat="1" ht="0.6" customHeight="1" x14ac:dyDescent="0.2">
      <c r="A64" s="95"/>
      <c r="B64" s="95"/>
      <c r="C64" s="43" t="s">
        <v>47</v>
      </c>
      <c r="D64" s="40">
        <v>0</v>
      </c>
      <c r="E64" s="40">
        <v>0</v>
      </c>
      <c r="F64" s="40"/>
      <c r="G64" s="40">
        <v>0</v>
      </c>
      <c r="H64" s="57"/>
      <c r="I64" s="44"/>
      <c r="J64" s="44">
        <v>0</v>
      </c>
    </row>
    <row r="65" spans="1:10" s="27" customFormat="1" ht="11.25" hidden="1" customHeight="1" x14ac:dyDescent="0.2">
      <c r="A65" s="95"/>
      <c r="B65" s="95"/>
      <c r="C65" s="43" t="s">
        <v>27</v>
      </c>
      <c r="D65" s="40"/>
      <c r="E65" s="40"/>
      <c r="F65" s="40"/>
      <c r="G65" s="40"/>
      <c r="H65" s="57"/>
      <c r="I65" s="44"/>
      <c r="J65" s="44"/>
    </row>
    <row r="66" spans="1:10" s="27" customFormat="1" ht="24" customHeight="1" x14ac:dyDescent="0.2">
      <c r="A66" s="95" t="s">
        <v>50</v>
      </c>
      <c r="B66" s="95" t="s">
        <v>82</v>
      </c>
      <c r="C66" s="43" t="s">
        <v>25</v>
      </c>
      <c r="D66" s="40" t="e">
        <f>D67+D69</f>
        <v>#REF!</v>
      </c>
      <c r="E66" s="40" t="e">
        <f>E67+E69</f>
        <v>#REF!</v>
      </c>
      <c r="F66" s="40"/>
      <c r="G66" s="40" t="e">
        <f>G67+G69</f>
        <v>#REF!</v>
      </c>
      <c r="H66" s="57"/>
      <c r="I66" s="44">
        <f>I67+I69</f>
        <v>13676.9</v>
      </c>
      <c r="J66" s="44">
        <f>J67+J69</f>
        <v>2710.7</v>
      </c>
    </row>
    <row r="67" spans="1:10" s="27" customFormat="1" ht="24.75" customHeight="1" x14ac:dyDescent="0.2">
      <c r="A67" s="95"/>
      <c r="B67" s="95"/>
      <c r="C67" s="43" t="s">
        <v>81</v>
      </c>
      <c r="D67" s="40" t="e">
        <f>D68+#REF!</f>
        <v>#REF!</v>
      </c>
      <c r="E67" s="40" t="e">
        <f>E68+#REF!</f>
        <v>#REF!</v>
      </c>
      <c r="F67" s="40"/>
      <c r="G67" s="40" t="e">
        <f>G68+#REF!</f>
        <v>#REF!</v>
      </c>
      <c r="H67" s="57"/>
      <c r="I67" s="44">
        <v>13676.9</v>
      </c>
      <c r="J67" s="44">
        <v>2710.7</v>
      </c>
    </row>
    <row r="68" spans="1:10" s="27" customFormat="1" ht="0.6" customHeight="1" x14ac:dyDescent="0.2">
      <c r="A68" s="95"/>
      <c r="B68" s="95"/>
      <c r="C68" s="43" t="s">
        <v>47</v>
      </c>
      <c r="D68" s="40">
        <v>0</v>
      </c>
      <c r="E68" s="40">
        <v>9350</v>
      </c>
      <c r="F68" s="40"/>
      <c r="G68" s="40">
        <v>0</v>
      </c>
      <c r="H68" s="57"/>
      <c r="I68" s="44"/>
      <c r="J68" s="44"/>
    </row>
    <row r="69" spans="1:10" s="27" customFormat="1" ht="17.45" customHeight="1" x14ac:dyDescent="0.2">
      <c r="A69" s="95"/>
      <c r="B69" s="95"/>
      <c r="C69" s="43" t="s">
        <v>10</v>
      </c>
      <c r="D69" s="40" t="e">
        <f>D70+#REF!</f>
        <v>#REF!</v>
      </c>
      <c r="E69" s="40" t="e">
        <f>E70+#REF!</f>
        <v>#REF!</v>
      </c>
      <c r="F69" s="40"/>
      <c r="G69" s="40" t="e">
        <f>G70+#REF!</f>
        <v>#REF!</v>
      </c>
      <c r="H69" s="57"/>
      <c r="I69" s="44">
        <v>0</v>
      </c>
      <c r="J69" s="44">
        <v>0</v>
      </c>
    </row>
    <row r="70" spans="1:10" s="27" customFormat="1" ht="15.6" customHeight="1" x14ac:dyDescent="0.2">
      <c r="A70" s="95"/>
      <c r="B70" s="95"/>
      <c r="C70" s="43" t="s">
        <v>47</v>
      </c>
      <c r="D70" s="40"/>
      <c r="E70" s="40"/>
      <c r="F70" s="40"/>
      <c r="G70" s="40"/>
      <c r="H70" s="57"/>
      <c r="I70" s="44"/>
      <c r="J70" s="44"/>
    </row>
    <row r="71" spans="1:10" ht="18.75" customHeight="1" x14ac:dyDescent="0.2">
      <c r="A71" s="89" t="s">
        <v>17</v>
      </c>
      <c r="B71" s="89" t="s">
        <v>13</v>
      </c>
      <c r="C71" s="37" t="s">
        <v>25</v>
      </c>
      <c r="D71" s="38" t="e">
        <f>D72+D73</f>
        <v>#REF!</v>
      </c>
      <c r="E71" s="38" t="e">
        <f>E72+E73</f>
        <v>#REF!</v>
      </c>
      <c r="F71" s="38"/>
      <c r="G71" s="38" t="e">
        <f>G72+G73</f>
        <v>#REF!</v>
      </c>
      <c r="H71" s="47"/>
      <c r="I71" s="39">
        <f>I72+I73</f>
        <v>9116808.6400000006</v>
      </c>
      <c r="J71" s="39">
        <f>J72+J73</f>
        <v>6122707.5199999996</v>
      </c>
    </row>
    <row r="72" spans="1:10" ht="16.5" customHeight="1" x14ac:dyDescent="0.2">
      <c r="A72" s="89"/>
      <c r="B72" s="89"/>
      <c r="C72" s="37" t="s">
        <v>81</v>
      </c>
      <c r="D72" s="38" t="e">
        <f>#REF!+#REF!</f>
        <v>#REF!</v>
      </c>
      <c r="E72" s="38" t="e">
        <f>#REF!+#REF!</f>
        <v>#REF!</v>
      </c>
      <c r="F72" s="38"/>
      <c r="G72" s="38" t="e">
        <f>#REF!+#REF!</f>
        <v>#REF!</v>
      </c>
      <c r="H72" s="47"/>
      <c r="I72" s="39">
        <f>I77+I98+I112+I133+I140+I145+I152+I164-0.01</f>
        <v>7304049.6400000006</v>
      </c>
      <c r="J72" s="39">
        <f>J77+J98+J112+J133+J140+J145+J152+J164</f>
        <v>5342740.22</v>
      </c>
    </row>
    <row r="73" spans="1:10" ht="17.25" customHeight="1" x14ac:dyDescent="0.2">
      <c r="A73" s="89"/>
      <c r="B73" s="89"/>
      <c r="C73" s="37" t="s">
        <v>10</v>
      </c>
      <c r="D73" s="40">
        <f>D74+D75</f>
        <v>2081627.9100000001</v>
      </c>
      <c r="E73" s="38">
        <f>E74+E75</f>
        <v>2205481.2000000002</v>
      </c>
      <c r="F73" s="38"/>
      <c r="G73" s="38">
        <f>G74+G75</f>
        <v>1116516.3400000001</v>
      </c>
      <c r="H73" s="47"/>
      <c r="I73" s="39">
        <f>I80+I101+I115+I136+I141+I148+I153+I167</f>
        <v>1812759</v>
      </c>
      <c r="J73" s="39">
        <f>J80+J101+J115+J136+J141+J148+J153+J167</f>
        <v>779967.3</v>
      </c>
    </row>
    <row r="74" spans="1:10" ht="1.1499999999999999" hidden="1" customHeight="1" x14ac:dyDescent="0.2">
      <c r="A74" s="89"/>
      <c r="B74" s="89"/>
      <c r="C74" s="37" t="s">
        <v>47</v>
      </c>
      <c r="D74" s="38">
        <f>D81+D102+D109+D116+D123+D130+D137+D142+D149+D88+D154+D95+D161+D168+D175</f>
        <v>194300.90000000002</v>
      </c>
      <c r="E74" s="38">
        <f>E81+E102+E109+E116+E123+E130+E137+E142+E149+E88+E154+E95+E161+E168+E175</f>
        <v>194300.90000000002</v>
      </c>
      <c r="F74" s="38"/>
      <c r="G74" s="38">
        <f>G81+G102+G109+G116+G123+G130+G137+G142+G149+G88+G154+G95+G161+G168+G175</f>
        <v>115758.61</v>
      </c>
      <c r="H74" s="47"/>
      <c r="I74" s="39"/>
      <c r="J74" s="39">
        <v>115758.61</v>
      </c>
    </row>
    <row r="75" spans="1:10" ht="10.5" hidden="1" customHeight="1" x14ac:dyDescent="0.2">
      <c r="A75" s="89"/>
      <c r="B75" s="89"/>
      <c r="C75" s="37" t="s">
        <v>48</v>
      </c>
      <c r="D75" s="38">
        <f>D82+D103+D110+D117+D124+D131+D138+D143+D150+D89+D155+D96+D162+D169+D176</f>
        <v>1887327.01</v>
      </c>
      <c r="E75" s="38">
        <f>E82+E103+E110+E117+E124+E131+E138+E143+E150+E89+E155+E96+E162+E169+E176</f>
        <v>2011180.3</v>
      </c>
      <c r="F75" s="38"/>
      <c r="G75" s="38">
        <f>G82+G103+G110+G117+G124+G131+G138+G143+G150+G89+G155+G96+G162+G169+G176</f>
        <v>1000757.73</v>
      </c>
      <c r="H75" s="47"/>
      <c r="I75" s="39"/>
      <c r="J75" s="39">
        <v>1000757.73</v>
      </c>
    </row>
    <row r="76" spans="1:10" s="27" customFormat="1" ht="18.75" customHeight="1" x14ac:dyDescent="0.2">
      <c r="A76" s="95" t="s">
        <v>38</v>
      </c>
      <c r="B76" s="95" t="s">
        <v>72</v>
      </c>
      <c r="C76" s="43" t="s">
        <v>25</v>
      </c>
      <c r="D76" s="40">
        <f>D77+D80</f>
        <v>2268068.19</v>
      </c>
      <c r="E76" s="40">
        <f>E77+E80</f>
        <v>2269084.23</v>
      </c>
      <c r="F76" s="40"/>
      <c r="G76" s="40">
        <f>G77+G80</f>
        <v>1700193.9</v>
      </c>
      <c r="H76" s="57"/>
      <c r="I76" s="44">
        <f>I77+I80</f>
        <v>8227858.3500000006</v>
      </c>
      <c r="J76" s="44">
        <f>J77+J80</f>
        <v>5950438.7000000002</v>
      </c>
    </row>
    <row r="77" spans="1:10" s="27" customFormat="1" ht="18" customHeight="1" x14ac:dyDescent="0.2">
      <c r="A77" s="95"/>
      <c r="B77" s="95"/>
      <c r="C77" s="43" t="s">
        <v>81</v>
      </c>
      <c r="D77" s="40">
        <f>D78+D79</f>
        <v>2268068.19</v>
      </c>
      <c r="E77" s="40">
        <f>E78+E79</f>
        <v>2269084.23</v>
      </c>
      <c r="F77" s="40"/>
      <c r="G77" s="40">
        <f>G78+G79</f>
        <v>1700193.9</v>
      </c>
      <c r="H77" s="57"/>
      <c r="I77" s="44">
        <f>7220718-0.05</f>
        <v>7220717.9500000002</v>
      </c>
      <c r="J77" s="44">
        <v>5333420.4000000004</v>
      </c>
    </row>
    <row r="78" spans="1:10" s="27" customFormat="1" ht="11.25" hidden="1" customHeight="1" x14ac:dyDescent="0.2">
      <c r="A78" s="95"/>
      <c r="B78" s="95"/>
      <c r="C78" s="43" t="s">
        <v>47</v>
      </c>
      <c r="D78" s="40">
        <v>2268068.19</v>
      </c>
      <c r="E78" s="40">
        <v>2269084.23</v>
      </c>
      <c r="F78" s="40"/>
      <c r="G78" s="40">
        <v>1700193.9</v>
      </c>
      <c r="H78" s="57"/>
      <c r="I78" s="44"/>
      <c r="J78" s="44"/>
    </row>
    <row r="79" spans="1:10" s="27" customFormat="1" ht="11.25" hidden="1" customHeight="1" x14ac:dyDescent="0.2">
      <c r="A79" s="95"/>
      <c r="B79" s="95"/>
      <c r="C79" s="43" t="s">
        <v>27</v>
      </c>
      <c r="D79" s="40"/>
      <c r="E79" s="40"/>
      <c r="F79" s="40"/>
      <c r="G79" s="40"/>
      <c r="H79" s="57"/>
      <c r="I79" s="44"/>
      <c r="J79" s="44"/>
    </row>
    <row r="80" spans="1:10" s="27" customFormat="1" ht="15.75" customHeight="1" x14ac:dyDescent="0.2">
      <c r="A80" s="95"/>
      <c r="B80" s="95"/>
      <c r="C80" s="43" t="s">
        <v>10</v>
      </c>
      <c r="D80" s="40">
        <f>D81+D82</f>
        <v>0</v>
      </c>
      <c r="E80" s="40">
        <f>E81+E82</f>
        <v>0</v>
      </c>
      <c r="F80" s="40"/>
      <c r="G80" s="40">
        <f>G81+G82</f>
        <v>0</v>
      </c>
      <c r="H80" s="57"/>
      <c r="I80" s="44">
        <v>1007140.4</v>
      </c>
      <c r="J80" s="44">
        <v>617018.30000000005</v>
      </c>
    </row>
    <row r="81" spans="1:10" s="27" customFormat="1" ht="0.75" hidden="1" customHeight="1" x14ac:dyDescent="0.2">
      <c r="A81" s="95"/>
      <c r="B81" s="95"/>
      <c r="C81" s="43" t="s">
        <v>47</v>
      </c>
      <c r="D81" s="40"/>
      <c r="E81" s="40"/>
      <c r="F81" s="40"/>
      <c r="G81" s="40"/>
      <c r="H81" s="57"/>
      <c r="I81" s="44"/>
      <c r="J81" s="44"/>
    </row>
    <row r="82" spans="1:10" s="27" customFormat="1" ht="11.25" hidden="1" customHeight="1" x14ac:dyDescent="0.2">
      <c r="A82" s="95"/>
      <c r="B82" s="95"/>
      <c r="C82" s="43" t="s">
        <v>27</v>
      </c>
      <c r="D82" s="40"/>
      <c r="E82" s="40"/>
      <c r="F82" s="40"/>
      <c r="G82" s="40"/>
      <c r="H82" s="57"/>
      <c r="I82" s="44"/>
      <c r="J82" s="44"/>
    </row>
    <row r="83" spans="1:10" s="27" customFormat="1" ht="11.25" hidden="1" customHeight="1" x14ac:dyDescent="0.2">
      <c r="A83" s="95"/>
      <c r="B83" s="95"/>
      <c r="C83" s="43" t="s">
        <v>25</v>
      </c>
      <c r="D83" s="40">
        <f>D84+D87</f>
        <v>4289919.46</v>
      </c>
      <c r="E83" s="40">
        <f>E84+E87</f>
        <v>4426414.2</v>
      </c>
      <c r="F83" s="40"/>
      <c r="G83" s="40">
        <f>G84+G87</f>
        <v>3262136.04</v>
      </c>
      <c r="H83" s="57"/>
      <c r="I83" s="44"/>
      <c r="J83" s="44"/>
    </row>
    <row r="84" spans="1:10" s="27" customFormat="1" ht="11.25" hidden="1" customHeight="1" x14ac:dyDescent="0.2">
      <c r="A84" s="95"/>
      <c r="B84" s="95"/>
      <c r="C84" s="43" t="s">
        <v>9</v>
      </c>
      <c r="D84" s="40">
        <f>D85+D86</f>
        <v>4284980.76</v>
      </c>
      <c r="E84" s="40">
        <f>E85+E86</f>
        <v>4421475.5</v>
      </c>
      <c r="F84" s="40"/>
      <c r="G84" s="40">
        <f>G85+G86</f>
        <v>3261713.98</v>
      </c>
      <c r="H84" s="57"/>
      <c r="I84" s="44"/>
      <c r="J84" s="44"/>
    </row>
    <row r="85" spans="1:10" s="27" customFormat="1" ht="11.25" hidden="1" customHeight="1" x14ac:dyDescent="0.2">
      <c r="A85" s="95"/>
      <c r="B85" s="95"/>
      <c r="C85" s="43" t="s">
        <v>47</v>
      </c>
      <c r="D85" s="40">
        <f>4289919.46-4938.7</f>
        <v>4284980.76</v>
      </c>
      <c r="E85" s="40">
        <f>4426414.2-4938.7</f>
        <v>4421475.5</v>
      </c>
      <c r="F85" s="40"/>
      <c r="G85" s="40">
        <f>3262136.04-422.06</f>
        <v>3261713.98</v>
      </c>
      <c r="H85" s="57"/>
      <c r="I85" s="44"/>
      <c r="J85" s="44"/>
    </row>
    <row r="86" spans="1:10" s="27" customFormat="1" ht="11.25" hidden="1" customHeight="1" x14ac:dyDescent="0.2">
      <c r="A86" s="95"/>
      <c r="B86" s="95"/>
      <c r="C86" s="43" t="s">
        <v>27</v>
      </c>
      <c r="D86" s="40"/>
      <c r="E86" s="40"/>
      <c r="F86" s="40"/>
      <c r="G86" s="40"/>
      <c r="H86" s="57"/>
      <c r="I86" s="44"/>
      <c r="J86" s="44"/>
    </row>
    <row r="87" spans="1:10" s="27" customFormat="1" ht="11.25" hidden="1" customHeight="1" x14ac:dyDescent="0.2">
      <c r="A87" s="95"/>
      <c r="B87" s="95"/>
      <c r="C87" s="43" t="s">
        <v>10</v>
      </c>
      <c r="D87" s="40">
        <f>D88+D89</f>
        <v>4938.7</v>
      </c>
      <c r="E87" s="40">
        <f>E88+E89</f>
        <v>4938.7</v>
      </c>
      <c r="F87" s="40"/>
      <c r="G87" s="45">
        <f>G88+G89</f>
        <v>422.06</v>
      </c>
      <c r="H87" s="57"/>
      <c r="I87" s="44"/>
      <c r="J87" s="44"/>
    </row>
    <row r="88" spans="1:10" s="27" customFormat="1" ht="11.25" hidden="1" customHeight="1" x14ac:dyDescent="0.2">
      <c r="A88" s="95"/>
      <c r="B88" s="95"/>
      <c r="C88" s="43" t="s">
        <v>47</v>
      </c>
      <c r="D88" s="40">
        <v>4938.7</v>
      </c>
      <c r="E88" s="40">
        <v>4938.7</v>
      </c>
      <c r="F88" s="40"/>
      <c r="G88" s="40">
        <v>422.06</v>
      </c>
      <c r="H88" s="57"/>
      <c r="I88" s="44"/>
      <c r="J88" s="44"/>
    </row>
    <row r="89" spans="1:10" s="27" customFormat="1" ht="11.25" hidden="1" customHeight="1" x14ac:dyDescent="0.2">
      <c r="A89" s="95"/>
      <c r="B89" s="95"/>
      <c r="C89" s="43" t="s">
        <v>27</v>
      </c>
      <c r="D89" s="40"/>
      <c r="E89" s="40"/>
      <c r="F89" s="40"/>
      <c r="G89" s="40"/>
      <c r="H89" s="57"/>
      <c r="I89" s="44"/>
      <c r="J89" s="44"/>
    </row>
    <row r="90" spans="1:10" s="27" customFormat="1" ht="11.25" hidden="1" customHeight="1" x14ac:dyDescent="0.2">
      <c r="A90" s="95"/>
      <c r="B90" s="95"/>
      <c r="C90" s="43" t="s">
        <v>25</v>
      </c>
      <c r="D90" s="40">
        <f>D91+D94</f>
        <v>9806.34</v>
      </c>
      <c r="E90" s="40">
        <f>E91+E94</f>
        <v>9806.34</v>
      </c>
      <c r="F90" s="40"/>
      <c r="G90" s="40">
        <f>G91+G94</f>
        <v>4254.37</v>
      </c>
      <c r="H90" s="57"/>
      <c r="I90" s="44"/>
      <c r="J90" s="44"/>
    </row>
    <row r="91" spans="1:10" s="27" customFormat="1" ht="11.25" hidden="1" customHeight="1" x14ac:dyDescent="0.2">
      <c r="A91" s="95"/>
      <c r="B91" s="95"/>
      <c r="C91" s="43" t="s">
        <v>9</v>
      </c>
      <c r="D91" s="40">
        <v>686.44</v>
      </c>
      <c r="E91" s="40">
        <v>686.44</v>
      </c>
      <c r="F91" s="40"/>
      <c r="G91" s="40">
        <f>G92+G93</f>
        <v>297.8</v>
      </c>
      <c r="H91" s="57"/>
      <c r="I91" s="44"/>
      <c r="J91" s="44"/>
    </row>
    <row r="92" spans="1:10" s="27" customFormat="1" ht="11.25" hidden="1" customHeight="1" x14ac:dyDescent="0.2">
      <c r="A92" s="95"/>
      <c r="B92" s="95"/>
      <c r="C92" s="43" t="s">
        <v>47</v>
      </c>
      <c r="D92" s="40">
        <v>686.44</v>
      </c>
      <c r="E92" s="40">
        <v>686.44</v>
      </c>
      <c r="F92" s="40"/>
      <c r="G92" s="40">
        <v>297.8</v>
      </c>
      <c r="H92" s="57"/>
      <c r="I92" s="44"/>
      <c r="J92" s="44"/>
    </row>
    <row r="93" spans="1:10" s="27" customFormat="1" ht="11.25" hidden="1" customHeight="1" x14ac:dyDescent="0.2">
      <c r="A93" s="95"/>
      <c r="B93" s="95"/>
      <c r="C93" s="43" t="s">
        <v>27</v>
      </c>
      <c r="D93" s="40"/>
      <c r="E93" s="40"/>
      <c r="F93" s="40"/>
      <c r="G93" s="40"/>
      <c r="H93" s="57"/>
      <c r="I93" s="44"/>
      <c r="J93" s="44"/>
    </row>
    <row r="94" spans="1:10" s="27" customFormat="1" ht="11.25" hidden="1" customHeight="1" x14ac:dyDescent="0.2">
      <c r="A94" s="95"/>
      <c r="B94" s="95"/>
      <c r="C94" s="43" t="s">
        <v>10</v>
      </c>
      <c r="D94" s="40">
        <f>D95+D96</f>
        <v>9119.9</v>
      </c>
      <c r="E94" s="40">
        <f>E95+E96</f>
        <v>9119.9</v>
      </c>
      <c r="F94" s="40"/>
      <c r="G94" s="40">
        <f>G95+G96</f>
        <v>3956.57</v>
      </c>
      <c r="H94" s="57"/>
      <c r="I94" s="44"/>
      <c r="J94" s="44"/>
    </row>
    <row r="95" spans="1:10" s="27" customFormat="1" ht="11.25" hidden="1" customHeight="1" x14ac:dyDescent="0.2">
      <c r="A95" s="95"/>
      <c r="B95" s="95"/>
      <c r="C95" s="43" t="s">
        <v>47</v>
      </c>
      <c r="D95" s="40">
        <v>9119.9</v>
      </c>
      <c r="E95" s="40">
        <v>9119.9</v>
      </c>
      <c r="F95" s="40"/>
      <c r="G95" s="40">
        <v>3956.57</v>
      </c>
      <c r="H95" s="57"/>
      <c r="I95" s="44"/>
      <c r="J95" s="44"/>
    </row>
    <row r="96" spans="1:10" s="27" customFormat="1" ht="11.25" hidden="1" customHeight="1" x14ac:dyDescent="0.2">
      <c r="A96" s="95"/>
      <c r="B96" s="95"/>
      <c r="C96" s="43" t="s">
        <v>27</v>
      </c>
      <c r="D96" s="40"/>
      <c r="E96" s="40"/>
      <c r="F96" s="40"/>
      <c r="G96" s="40"/>
      <c r="H96" s="57"/>
      <c r="I96" s="44"/>
      <c r="J96" s="44"/>
    </row>
    <row r="97" spans="1:10" s="27" customFormat="1" ht="15" hidden="1" customHeight="1" x14ac:dyDescent="0.2">
      <c r="A97" s="95" t="s">
        <v>38</v>
      </c>
      <c r="B97" s="96" t="s">
        <v>28</v>
      </c>
      <c r="C97" s="43" t="s">
        <v>25</v>
      </c>
      <c r="D97" s="40">
        <f>D98+D101</f>
        <v>14778.5</v>
      </c>
      <c r="E97" s="40">
        <f>E98+E101</f>
        <v>14778.5</v>
      </c>
      <c r="F97" s="40"/>
      <c r="G97" s="40">
        <f>G98+G101</f>
        <v>12901.869999999999</v>
      </c>
      <c r="H97" s="57"/>
      <c r="I97" s="44">
        <f>I98+I101</f>
        <v>0</v>
      </c>
      <c r="J97" s="44">
        <f>J98+J101</f>
        <v>0</v>
      </c>
    </row>
    <row r="98" spans="1:10" s="27" customFormat="1" ht="14.25" hidden="1" customHeight="1" x14ac:dyDescent="0.2">
      <c r="A98" s="95"/>
      <c r="B98" s="96"/>
      <c r="C98" s="43" t="s">
        <v>9</v>
      </c>
      <c r="D98" s="40">
        <f>D99+D100</f>
        <v>14778.5</v>
      </c>
      <c r="E98" s="40">
        <f>E99+E100</f>
        <v>14778.5</v>
      </c>
      <c r="F98" s="40"/>
      <c r="G98" s="40">
        <f>G99+G100</f>
        <v>12901.869999999999</v>
      </c>
      <c r="H98" s="57"/>
      <c r="I98" s="44"/>
      <c r="J98" s="44"/>
    </row>
    <row r="99" spans="1:10" s="27" customFormat="1" ht="11.25" hidden="1" customHeight="1" x14ac:dyDescent="0.2">
      <c r="A99" s="95"/>
      <c r="B99" s="96"/>
      <c r="C99" s="43" t="s">
        <v>47</v>
      </c>
      <c r="D99" s="40">
        <f>2500+12278.5</f>
        <v>14778.5</v>
      </c>
      <c r="E99" s="40">
        <f>2500+12278.5</f>
        <v>14778.5</v>
      </c>
      <c r="F99" s="40"/>
      <c r="G99" s="40">
        <f>850.07+12051.8</f>
        <v>12901.869999999999</v>
      </c>
      <c r="H99" s="57"/>
      <c r="I99" s="44"/>
      <c r="J99" s="44"/>
    </row>
    <row r="100" spans="1:10" s="27" customFormat="1" ht="11.25" hidden="1" customHeight="1" x14ac:dyDescent="0.2">
      <c r="A100" s="95"/>
      <c r="B100" s="96"/>
      <c r="C100" s="43" t="s">
        <v>27</v>
      </c>
      <c r="D100" s="40"/>
      <c r="E100" s="40"/>
      <c r="F100" s="40"/>
      <c r="G100" s="40"/>
      <c r="H100" s="57"/>
      <c r="I100" s="44"/>
      <c r="J100" s="44"/>
    </row>
    <row r="101" spans="1:10" s="27" customFormat="1" ht="14.25" hidden="1" customHeight="1" x14ac:dyDescent="0.2">
      <c r="A101" s="95"/>
      <c r="B101" s="96"/>
      <c r="C101" s="43" t="s">
        <v>10</v>
      </c>
      <c r="D101" s="40">
        <f>D102+D103</f>
        <v>0</v>
      </c>
      <c r="E101" s="40">
        <f>E102+E103</f>
        <v>0</v>
      </c>
      <c r="F101" s="40"/>
      <c r="G101" s="40">
        <f>G102+G103</f>
        <v>0</v>
      </c>
      <c r="H101" s="57"/>
      <c r="I101" s="44">
        <v>0</v>
      </c>
      <c r="J101" s="44">
        <v>0</v>
      </c>
    </row>
    <row r="102" spans="1:10" s="27" customFormat="1" ht="11.25" hidden="1" customHeight="1" x14ac:dyDescent="0.2">
      <c r="A102" s="95"/>
      <c r="B102" s="96"/>
      <c r="C102" s="43" t="s">
        <v>47</v>
      </c>
      <c r="D102" s="40"/>
      <c r="E102" s="40"/>
      <c r="F102" s="40"/>
      <c r="G102" s="40"/>
      <c r="H102" s="57"/>
      <c r="I102" s="44"/>
      <c r="J102" s="44"/>
    </row>
    <row r="103" spans="1:10" s="27" customFormat="1" ht="11.25" hidden="1" customHeight="1" x14ac:dyDescent="0.2">
      <c r="A103" s="95"/>
      <c r="B103" s="96"/>
      <c r="C103" s="43" t="s">
        <v>27</v>
      </c>
      <c r="D103" s="40"/>
      <c r="E103" s="40"/>
      <c r="F103" s="40"/>
      <c r="G103" s="40"/>
      <c r="H103" s="57"/>
      <c r="I103" s="44"/>
      <c r="J103" s="44"/>
    </row>
    <row r="104" spans="1:10" s="27" customFormat="1" ht="1.5" hidden="1" customHeight="1" x14ac:dyDescent="0.2">
      <c r="A104" s="95" t="s">
        <v>38</v>
      </c>
      <c r="B104" s="97" t="s">
        <v>39</v>
      </c>
      <c r="C104" s="43" t="s">
        <v>25</v>
      </c>
      <c r="D104" s="40">
        <f>D105+D108</f>
        <v>0</v>
      </c>
      <c r="E104" s="40">
        <f>E105+E108</f>
        <v>0</v>
      </c>
      <c r="F104" s="40"/>
      <c r="G104" s="40">
        <f>G105+G108</f>
        <v>0</v>
      </c>
      <c r="H104" s="57"/>
      <c r="I104" s="44"/>
      <c r="J104" s="44">
        <v>0</v>
      </c>
    </row>
    <row r="105" spans="1:10" s="27" customFormat="1" ht="11.25" hidden="1" customHeight="1" x14ac:dyDescent="0.2">
      <c r="A105" s="95"/>
      <c r="B105" s="97"/>
      <c r="C105" s="43" t="s">
        <v>9</v>
      </c>
      <c r="D105" s="40">
        <f>D106+D107</f>
        <v>0</v>
      </c>
      <c r="E105" s="40">
        <f>E106+E107</f>
        <v>0</v>
      </c>
      <c r="F105" s="40"/>
      <c r="G105" s="40">
        <f>G106+G107</f>
        <v>0</v>
      </c>
      <c r="H105" s="57"/>
      <c r="I105" s="44"/>
      <c r="J105" s="44">
        <v>0</v>
      </c>
    </row>
    <row r="106" spans="1:10" s="27" customFormat="1" ht="11.25" hidden="1" customHeight="1" x14ac:dyDescent="0.2">
      <c r="A106" s="95"/>
      <c r="B106" s="97"/>
      <c r="C106" s="43" t="s">
        <v>47</v>
      </c>
      <c r="D106" s="40"/>
      <c r="E106" s="40"/>
      <c r="F106" s="40"/>
      <c r="G106" s="40"/>
      <c r="H106" s="57"/>
      <c r="I106" s="44"/>
      <c r="J106" s="44"/>
    </row>
    <row r="107" spans="1:10" s="27" customFormat="1" ht="11.25" hidden="1" customHeight="1" x14ac:dyDescent="0.2">
      <c r="A107" s="95"/>
      <c r="B107" s="97"/>
      <c r="C107" s="43" t="s">
        <v>48</v>
      </c>
      <c r="D107" s="40"/>
      <c r="E107" s="40"/>
      <c r="F107" s="40"/>
      <c r="G107" s="40"/>
      <c r="H107" s="57"/>
      <c r="I107" s="44"/>
      <c r="J107" s="44"/>
    </row>
    <row r="108" spans="1:10" s="27" customFormat="1" ht="11.25" hidden="1" customHeight="1" x14ac:dyDescent="0.2">
      <c r="A108" s="95"/>
      <c r="B108" s="97"/>
      <c r="C108" s="43" t="s">
        <v>10</v>
      </c>
      <c r="D108" s="40">
        <f>D109+D110</f>
        <v>0</v>
      </c>
      <c r="E108" s="40">
        <f>E109+E110</f>
        <v>0</v>
      </c>
      <c r="F108" s="40"/>
      <c r="G108" s="40">
        <f>G109+G110</f>
        <v>0</v>
      </c>
      <c r="H108" s="57"/>
      <c r="I108" s="44"/>
      <c r="J108" s="44">
        <v>0</v>
      </c>
    </row>
    <row r="109" spans="1:10" s="27" customFormat="1" ht="11.25" hidden="1" customHeight="1" x14ac:dyDescent="0.2">
      <c r="A109" s="95"/>
      <c r="B109" s="97"/>
      <c r="C109" s="43" t="s">
        <v>47</v>
      </c>
      <c r="D109" s="40"/>
      <c r="E109" s="40"/>
      <c r="F109" s="40"/>
      <c r="G109" s="40"/>
      <c r="H109" s="57"/>
      <c r="I109" s="44"/>
      <c r="J109" s="44"/>
    </row>
    <row r="110" spans="1:10" s="27" customFormat="1" ht="11.25" hidden="1" customHeight="1" x14ac:dyDescent="0.2">
      <c r="A110" s="95"/>
      <c r="B110" s="97"/>
      <c r="C110" s="43" t="s">
        <v>48</v>
      </c>
      <c r="D110" s="40"/>
      <c r="E110" s="40"/>
      <c r="F110" s="40"/>
      <c r="G110" s="40"/>
      <c r="H110" s="57"/>
      <c r="I110" s="44"/>
      <c r="J110" s="44"/>
    </row>
    <row r="111" spans="1:10" s="27" customFormat="1" ht="19.5" customHeight="1" x14ac:dyDescent="0.2">
      <c r="A111" s="95" t="s">
        <v>50</v>
      </c>
      <c r="B111" s="97" t="s">
        <v>52</v>
      </c>
      <c r="C111" s="43" t="s">
        <v>25</v>
      </c>
      <c r="D111" s="40">
        <f>D112+D115</f>
        <v>145509.5</v>
      </c>
      <c r="E111" s="40">
        <f>E112+E115</f>
        <v>145509.5</v>
      </c>
      <c r="F111" s="40"/>
      <c r="G111" s="40">
        <f>G112+G115</f>
        <v>81843.790000000008</v>
      </c>
      <c r="H111" s="57"/>
      <c r="I111" s="44">
        <f>I112+I115</f>
        <v>541607.6</v>
      </c>
      <c r="J111" s="44">
        <f>J112+J115</f>
        <v>54368.3</v>
      </c>
    </row>
    <row r="112" spans="1:10" s="27" customFormat="1" ht="15.75" customHeight="1" x14ac:dyDescent="0.2">
      <c r="A112" s="95"/>
      <c r="B112" s="97"/>
      <c r="C112" s="43" t="s">
        <v>9</v>
      </c>
      <c r="D112" s="40">
        <f>D113+D114</f>
        <v>1455.1</v>
      </c>
      <c r="E112" s="40">
        <f>E113+E114</f>
        <v>1455.1</v>
      </c>
      <c r="F112" s="40"/>
      <c r="G112" s="40">
        <f>G113+G114</f>
        <v>818.44</v>
      </c>
      <c r="H112" s="57"/>
      <c r="I112" s="44">
        <v>33043.5</v>
      </c>
      <c r="J112" s="44">
        <v>8140.7999999999993</v>
      </c>
    </row>
    <row r="113" spans="1:10" s="27" customFormat="1" ht="11.25" hidden="1" customHeight="1" x14ac:dyDescent="0.2">
      <c r="A113" s="95"/>
      <c r="B113" s="97"/>
      <c r="C113" s="43" t="s">
        <v>47</v>
      </c>
      <c r="D113" s="40"/>
      <c r="E113" s="40"/>
      <c r="F113" s="40"/>
      <c r="G113" s="40"/>
      <c r="H113" s="57"/>
      <c r="I113" s="44"/>
      <c r="J113" s="44"/>
    </row>
    <row r="114" spans="1:10" s="27" customFormat="1" ht="11.25" hidden="1" customHeight="1" x14ac:dyDescent="0.2">
      <c r="A114" s="95"/>
      <c r="B114" s="97"/>
      <c r="C114" s="43" t="s">
        <v>48</v>
      </c>
      <c r="D114" s="40">
        <v>1455.1</v>
      </c>
      <c r="E114" s="40">
        <f>1455.1</f>
        <v>1455.1</v>
      </c>
      <c r="F114" s="40"/>
      <c r="G114" s="40">
        <f>818.44</f>
        <v>818.44</v>
      </c>
      <c r="H114" s="57"/>
      <c r="I114" s="44"/>
      <c r="J114" s="44"/>
    </row>
    <row r="115" spans="1:10" s="27" customFormat="1" ht="17.25" customHeight="1" x14ac:dyDescent="0.2">
      <c r="A115" s="95"/>
      <c r="B115" s="97"/>
      <c r="C115" s="43" t="s">
        <v>10</v>
      </c>
      <c r="D115" s="40">
        <f>D116+D117</f>
        <v>144054.39999999999</v>
      </c>
      <c r="E115" s="40">
        <f>E116+E117</f>
        <v>144054.39999999999</v>
      </c>
      <c r="F115" s="40"/>
      <c r="G115" s="40">
        <f>G116+G117</f>
        <v>81025.350000000006</v>
      </c>
      <c r="H115" s="57"/>
      <c r="I115" s="44">
        <v>508564.1</v>
      </c>
      <c r="J115" s="44">
        <v>46227.5</v>
      </c>
    </row>
    <row r="116" spans="1:10" s="27" customFormat="1" ht="11.25" hidden="1" customHeight="1" x14ac:dyDescent="0.2">
      <c r="A116" s="95"/>
      <c r="B116" s="97"/>
      <c r="C116" s="43" t="s">
        <v>47</v>
      </c>
      <c r="D116" s="40"/>
      <c r="E116" s="40"/>
      <c r="F116" s="40"/>
      <c r="G116" s="40"/>
      <c r="H116" s="57"/>
      <c r="I116" s="44"/>
      <c r="J116" s="44"/>
    </row>
    <row r="117" spans="1:10" s="27" customFormat="1" ht="10.5" hidden="1" customHeight="1" x14ac:dyDescent="0.2">
      <c r="A117" s="95"/>
      <c r="B117" s="97"/>
      <c r="C117" s="43" t="s">
        <v>48</v>
      </c>
      <c r="D117" s="40">
        <v>144054.39999999999</v>
      </c>
      <c r="E117" s="40">
        <v>144054.39999999999</v>
      </c>
      <c r="F117" s="40"/>
      <c r="G117" s="40">
        <f>81025.35</f>
        <v>81025.350000000006</v>
      </c>
      <c r="H117" s="57"/>
      <c r="I117" s="44"/>
      <c r="J117" s="44"/>
    </row>
    <row r="118" spans="1:10" s="27" customFormat="1" ht="11.25" hidden="1" customHeight="1" x14ac:dyDescent="0.2">
      <c r="A118" s="95"/>
      <c r="B118" s="96" t="s">
        <v>56</v>
      </c>
      <c r="C118" s="43" t="s">
        <v>25</v>
      </c>
      <c r="D118" s="40">
        <f>D119+D122</f>
        <v>418244.6</v>
      </c>
      <c r="E118" s="40">
        <f>E119+E122</f>
        <v>431274.6</v>
      </c>
      <c r="F118" s="40"/>
      <c r="G118" s="40">
        <f>G119+G122</f>
        <v>212431.33000000002</v>
      </c>
      <c r="H118" s="57"/>
      <c r="I118" s="44"/>
      <c r="J118" s="44"/>
    </row>
    <row r="119" spans="1:10" s="27" customFormat="1" ht="10.5" hidden="1" customHeight="1" x14ac:dyDescent="0.2">
      <c r="A119" s="95"/>
      <c r="B119" s="96"/>
      <c r="C119" s="43" t="s">
        <v>9</v>
      </c>
      <c r="D119" s="40">
        <f>D120+D121</f>
        <v>29277.1</v>
      </c>
      <c r="E119" s="40">
        <f>E120+E121</f>
        <v>42307.1</v>
      </c>
      <c r="F119" s="40"/>
      <c r="G119" s="40">
        <f>G120+G121</f>
        <v>17425.07</v>
      </c>
      <c r="H119" s="57"/>
      <c r="I119" s="44"/>
      <c r="J119" s="44"/>
    </row>
    <row r="120" spans="1:10" s="27" customFormat="1" ht="11.25" hidden="1" customHeight="1" x14ac:dyDescent="0.2">
      <c r="A120" s="95"/>
      <c r="B120" s="96"/>
      <c r="C120" s="43" t="s">
        <v>47</v>
      </c>
      <c r="D120" s="40"/>
      <c r="E120" s="40"/>
      <c r="F120" s="40"/>
      <c r="G120" s="40"/>
      <c r="H120" s="57"/>
      <c r="I120" s="44"/>
      <c r="J120" s="44"/>
    </row>
    <row r="121" spans="1:10" s="27" customFormat="1" ht="11.25" hidden="1" customHeight="1" x14ac:dyDescent="0.2">
      <c r="A121" s="95"/>
      <c r="B121" s="96"/>
      <c r="C121" s="43" t="s">
        <v>48</v>
      </c>
      <c r="D121" s="40">
        <v>29277.1</v>
      </c>
      <c r="E121" s="40">
        <f>29277.1+10000+3030</f>
        <v>42307.1</v>
      </c>
      <c r="F121" s="40"/>
      <c r="G121" s="40">
        <f>14677.88+2747.19</f>
        <v>17425.07</v>
      </c>
      <c r="H121" s="57"/>
      <c r="I121" s="44"/>
      <c r="J121" s="44"/>
    </row>
    <row r="122" spans="1:10" s="27" customFormat="1" ht="11.25" hidden="1" customHeight="1" x14ac:dyDescent="0.2">
      <c r="A122" s="95"/>
      <c r="B122" s="96"/>
      <c r="C122" s="43" t="s">
        <v>10</v>
      </c>
      <c r="D122" s="40">
        <f>D123+D124</f>
        <v>388967.5</v>
      </c>
      <c r="E122" s="40">
        <f>E123+E124</f>
        <v>388967.5</v>
      </c>
      <c r="F122" s="40"/>
      <c r="G122" s="40">
        <f>G123+G124</f>
        <v>195006.26</v>
      </c>
      <c r="H122" s="57"/>
      <c r="I122" s="44"/>
      <c r="J122" s="44"/>
    </row>
    <row r="123" spans="1:10" s="27" customFormat="1" ht="11.25" hidden="1" customHeight="1" x14ac:dyDescent="0.2">
      <c r="A123" s="95"/>
      <c r="B123" s="96"/>
      <c r="C123" s="43" t="s">
        <v>47</v>
      </c>
      <c r="D123" s="40"/>
      <c r="E123" s="40"/>
      <c r="F123" s="40"/>
      <c r="G123" s="40"/>
      <c r="H123" s="57"/>
      <c r="I123" s="44"/>
      <c r="J123" s="44"/>
    </row>
    <row r="124" spans="1:10" s="27" customFormat="1" ht="7.5" hidden="1" customHeight="1" x14ac:dyDescent="0.2">
      <c r="A124" s="95"/>
      <c r="B124" s="96"/>
      <c r="C124" s="43" t="s">
        <v>48</v>
      </c>
      <c r="D124" s="40">
        <v>388967.5</v>
      </c>
      <c r="E124" s="40">
        <f>388967.5</f>
        <v>388967.5</v>
      </c>
      <c r="F124" s="40"/>
      <c r="G124" s="40">
        <f>195006.26</f>
        <v>195006.26</v>
      </c>
      <c r="H124" s="57"/>
      <c r="I124" s="44"/>
      <c r="J124" s="44"/>
    </row>
    <row r="125" spans="1:10" s="27" customFormat="1" ht="1.5" hidden="1" customHeight="1" x14ac:dyDescent="0.2">
      <c r="A125" s="95" t="s">
        <v>38</v>
      </c>
      <c r="B125" s="97" t="s">
        <v>40</v>
      </c>
      <c r="C125" s="43" t="s">
        <v>25</v>
      </c>
      <c r="D125" s="40">
        <f>D126+D129</f>
        <v>0</v>
      </c>
      <c r="E125" s="40">
        <f>E126+E129</f>
        <v>0</v>
      </c>
      <c r="F125" s="40"/>
      <c r="G125" s="40">
        <f>G126+G129</f>
        <v>0</v>
      </c>
      <c r="H125" s="57"/>
      <c r="I125" s="44"/>
      <c r="J125" s="44">
        <v>0</v>
      </c>
    </row>
    <row r="126" spans="1:10" s="27" customFormat="1" ht="11.25" hidden="1" customHeight="1" x14ac:dyDescent="0.2">
      <c r="A126" s="95"/>
      <c r="B126" s="97"/>
      <c r="C126" s="43" t="s">
        <v>9</v>
      </c>
      <c r="D126" s="40">
        <f>D127+D128</f>
        <v>0</v>
      </c>
      <c r="E126" s="40">
        <f>E127+E128</f>
        <v>0</v>
      </c>
      <c r="F126" s="40"/>
      <c r="G126" s="40">
        <f>G127+G128</f>
        <v>0</v>
      </c>
      <c r="H126" s="57"/>
      <c r="I126" s="44"/>
      <c r="J126" s="44">
        <v>0</v>
      </c>
    </row>
    <row r="127" spans="1:10" s="27" customFormat="1" ht="21" hidden="1" customHeight="1" x14ac:dyDescent="0.2">
      <c r="A127" s="95"/>
      <c r="B127" s="97"/>
      <c r="C127" s="43" t="s">
        <v>26</v>
      </c>
      <c r="D127" s="40"/>
      <c r="E127" s="40"/>
      <c r="F127" s="40"/>
      <c r="G127" s="40"/>
      <c r="H127" s="57"/>
      <c r="I127" s="44"/>
      <c r="J127" s="44"/>
    </row>
    <row r="128" spans="1:10" s="27" customFormat="1" ht="11.25" hidden="1" customHeight="1" x14ac:dyDescent="0.2">
      <c r="A128" s="95"/>
      <c r="B128" s="97"/>
      <c r="C128" s="43" t="s">
        <v>47</v>
      </c>
      <c r="D128" s="40"/>
      <c r="E128" s="40"/>
      <c r="F128" s="40"/>
      <c r="G128" s="40"/>
      <c r="H128" s="57"/>
      <c r="I128" s="44"/>
      <c r="J128" s="44"/>
    </row>
    <row r="129" spans="1:10" s="27" customFormat="1" ht="11.25" hidden="1" customHeight="1" x14ac:dyDescent="0.2">
      <c r="A129" s="95"/>
      <c r="B129" s="97"/>
      <c r="C129" s="43" t="s">
        <v>10</v>
      </c>
      <c r="D129" s="40">
        <f>D130+D131</f>
        <v>0</v>
      </c>
      <c r="E129" s="40">
        <f>E130+E131</f>
        <v>0</v>
      </c>
      <c r="F129" s="40"/>
      <c r="G129" s="40">
        <f>G130+G131</f>
        <v>0</v>
      </c>
      <c r="H129" s="57"/>
      <c r="I129" s="44"/>
      <c r="J129" s="44">
        <v>0</v>
      </c>
    </row>
    <row r="130" spans="1:10" s="27" customFormat="1" ht="11.25" hidden="1" customHeight="1" x14ac:dyDescent="0.2">
      <c r="A130" s="95"/>
      <c r="B130" s="97"/>
      <c r="C130" s="43" t="s">
        <v>47</v>
      </c>
      <c r="D130" s="40"/>
      <c r="E130" s="40"/>
      <c r="F130" s="40"/>
      <c r="G130" s="40"/>
      <c r="H130" s="57"/>
      <c r="I130" s="44"/>
      <c r="J130" s="44"/>
    </row>
    <row r="131" spans="1:10" s="27" customFormat="1" ht="9" hidden="1" customHeight="1" x14ac:dyDescent="0.2">
      <c r="A131" s="95"/>
      <c r="B131" s="97"/>
      <c r="C131" s="43" t="s">
        <v>48</v>
      </c>
      <c r="D131" s="40"/>
      <c r="E131" s="40"/>
      <c r="F131" s="40"/>
      <c r="G131" s="40"/>
      <c r="H131" s="57"/>
      <c r="I131" s="44"/>
      <c r="J131" s="44"/>
    </row>
    <row r="132" spans="1:10" s="27" customFormat="1" ht="1.5" hidden="1" customHeight="1" x14ac:dyDescent="0.2">
      <c r="A132" s="95" t="s">
        <v>50</v>
      </c>
      <c r="B132" s="97" t="s">
        <v>52</v>
      </c>
      <c r="C132" s="43" t="s">
        <v>25</v>
      </c>
      <c r="D132" s="40">
        <f>D133+D136</f>
        <v>43464.950000000004</v>
      </c>
      <c r="E132" s="40">
        <f>E133+E136</f>
        <v>43464.950000000004</v>
      </c>
      <c r="F132" s="40"/>
      <c r="G132" s="40">
        <f>G133+G136</f>
        <v>43435.299999999996</v>
      </c>
      <c r="H132" s="57"/>
      <c r="I132" s="44">
        <f>I133+I136</f>
        <v>0</v>
      </c>
      <c r="J132" s="44">
        <f>J133+J136</f>
        <v>0</v>
      </c>
    </row>
    <row r="133" spans="1:10" s="27" customFormat="1" ht="11.25" hidden="1" customHeight="1" x14ac:dyDescent="0.2">
      <c r="A133" s="95"/>
      <c r="B133" s="97"/>
      <c r="C133" s="43" t="s">
        <v>9</v>
      </c>
      <c r="D133" s="40">
        <f>D134+D135</f>
        <v>434.65</v>
      </c>
      <c r="E133" s="40">
        <f>E134+E135</f>
        <v>434.65</v>
      </c>
      <c r="F133" s="40"/>
      <c r="G133" s="40">
        <f>G134+G135</f>
        <v>434.35</v>
      </c>
      <c r="H133" s="57"/>
      <c r="I133" s="44"/>
      <c r="J133" s="44"/>
    </row>
    <row r="134" spans="1:10" s="27" customFormat="1" ht="11.25" hidden="1" customHeight="1" x14ac:dyDescent="0.2">
      <c r="A134" s="95"/>
      <c r="B134" s="97"/>
      <c r="C134" s="43" t="s">
        <v>47</v>
      </c>
      <c r="D134" s="40">
        <v>434.65</v>
      </c>
      <c r="E134" s="40">
        <v>434.65</v>
      </c>
      <c r="F134" s="40"/>
      <c r="G134" s="40">
        <v>434.35</v>
      </c>
      <c r="H134" s="57"/>
      <c r="I134" s="44"/>
      <c r="J134" s="44"/>
    </row>
    <row r="135" spans="1:10" s="27" customFormat="1" ht="11.25" hidden="1" customHeight="1" x14ac:dyDescent="0.2">
      <c r="A135" s="95"/>
      <c r="B135" s="97"/>
      <c r="C135" s="43" t="s">
        <v>48</v>
      </c>
      <c r="D135" s="40"/>
      <c r="E135" s="40"/>
      <c r="F135" s="40"/>
      <c r="G135" s="40"/>
      <c r="H135" s="57"/>
      <c r="I135" s="44"/>
      <c r="J135" s="44"/>
    </row>
    <row r="136" spans="1:10" s="27" customFormat="1" ht="16.5" hidden="1" customHeight="1" x14ac:dyDescent="0.2">
      <c r="A136" s="95"/>
      <c r="B136" s="97"/>
      <c r="C136" s="43" t="s">
        <v>10</v>
      </c>
      <c r="D136" s="40">
        <f>D137+D138</f>
        <v>43030.3</v>
      </c>
      <c r="E136" s="40">
        <f>E137+E138</f>
        <v>43030.3</v>
      </c>
      <c r="F136" s="40"/>
      <c r="G136" s="40">
        <f>G137+G138</f>
        <v>43000.95</v>
      </c>
      <c r="H136" s="57"/>
      <c r="I136" s="44"/>
      <c r="J136" s="44"/>
    </row>
    <row r="137" spans="1:10" s="27" customFormat="1" ht="11.25" hidden="1" customHeight="1" x14ac:dyDescent="0.2">
      <c r="A137" s="95"/>
      <c r="B137" s="97"/>
      <c r="C137" s="43" t="s">
        <v>47</v>
      </c>
      <c r="D137" s="40">
        <v>43030.3</v>
      </c>
      <c r="E137" s="40">
        <v>43030.3</v>
      </c>
      <c r="F137" s="40"/>
      <c r="G137" s="40">
        <v>43000.95</v>
      </c>
      <c r="H137" s="57"/>
      <c r="I137" s="44"/>
      <c r="J137" s="44"/>
    </row>
    <row r="138" spans="1:10" s="27" customFormat="1" ht="11.25" hidden="1" customHeight="1" x14ac:dyDescent="0.2">
      <c r="A138" s="95"/>
      <c r="B138" s="97"/>
      <c r="C138" s="43" t="s">
        <v>48</v>
      </c>
      <c r="D138" s="40"/>
      <c r="E138" s="40"/>
      <c r="F138" s="40"/>
      <c r="G138" s="40"/>
      <c r="H138" s="57"/>
      <c r="I138" s="44"/>
      <c r="J138" s="44"/>
    </row>
    <row r="139" spans="1:10" s="27" customFormat="1" ht="18.75" customHeight="1" x14ac:dyDescent="0.2">
      <c r="A139" s="95" t="s">
        <v>50</v>
      </c>
      <c r="B139" s="97" t="s">
        <v>51</v>
      </c>
      <c r="C139" s="43" t="s">
        <v>25</v>
      </c>
      <c r="D139" s="40" t="e">
        <f>D140+D141</f>
        <v>#REF!</v>
      </c>
      <c r="E139" s="40" t="e">
        <f>E140+E141</f>
        <v>#REF!</v>
      </c>
      <c r="F139" s="40"/>
      <c r="G139" s="40" t="e">
        <f>G140+G141</f>
        <v>#REF!</v>
      </c>
      <c r="H139" s="57"/>
      <c r="I139" s="44">
        <f>I140+I141</f>
        <v>32889.1</v>
      </c>
      <c r="J139" s="44">
        <f>J140+J141</f>
        <v>32071.420000000002</v>
      </c>
    </row>
    <row r="140" spans="1:10" s="27" customFormat="1" ht="15" customHeight="1" x14ac:dyDescent="0.2">
      <c r="A140" s="95"/>
      <c r="B140" s="97"/>
      <c r="C140" s="43" t="s">
        <v>81</v>
      </c>
      <c r="D140" s="40" t="e">
        <f>#REF!+#REF!</f>
        <v>#REF!</v>
      </c>
      <c r="E140" s="40" t="e">
        <f>#REF!+#REF!</f>
        <v>#REF!</v>
      </c>
      <c r="F140" s="40"/>
      <c r="G140" s="40" t="e">
        <f>#REF!+#REF!</f>
        <v>#REF!</v>
      </c>
      <c r="H140" s="57"/>
      <c r="I140" s="44">
        <v>328.9</v>
      </c>
      <c r="J140" s="44">
        <v>320.72000000000003</v>
      </c>
    </row>
    <row r="141" spans="1:10" s="27" customFormat="1" ht="19.5" customHeight="1" x14ac:dyDescent="0.2">
      <c r="A141" s="95"/>
      <c r="B141" s="97"/>
      <c r="C141" s="43" t="s">
        <v>10</v>
      </c>
      <c r="D141" s="40">
        <f>D142+D143</f>
        <v>26398.400000000001</v>
      </c>
      <c r="E141" s="40">
        <f>E142+E143</f>
        <v>26398.400000000001</v>
      </c>
      <c r="F141" s="40"/>
      <c r="G141" s="40">
        <f>G142+G143</f>
        <v>22815.47</v>
      </c>
      <c r="H141" s="57"/>
      <c r="I141" s="44">
        <v>32560.2</v>
      </c>
      <c r="J141" s="44">
        <v>31750.7</v>
      </c>
    </row>
    <row r="142" spans="1:10" s="27" customFormat="1" ht="11.25" hidden="1" customHeight="1" x14ac:dyDescent="0.2">
      <c r="A142" s="95"/>
      <c r="B142" s="97"/>
      <c r="C142" s="43" t="s">
        <v>47</v>
      </c>
      <c r="D142" s="40">
        <v>26398.400000000001</v>
      </c>
      <c r="E142" s="40">
        <v>26398.400000000001</v>
      </c>
      <c r="F142" s="40"/>
      <c r="G142" s="40">
        <v>22815.47</v>
      </c>
      <c r="H142" s="57"/>
      <c r="I142" s="44"/>
      <c r="J142" s="44"/>
    </row>
    <row r="143" spans="1:10" s="27" customFormat="1" ht="11.25" hidden="1" customHeight="1" x14ac:dyDescent="0.2">
      <c r="A143" s="95"/>
      <c r="B143" s="97"/>
      <c r="C143" s="43" t="s">
        <v>48</v>
      </c>
      <c r="D143" s="40">
        <v>0</v>
      </c>
      <c r="E143" s="40">
        <v>0</v>
      </c>
      <c r="F143" s="40"/>
      <c r="G143" s="40">
        <v>0</v>
      </c>
      <c r="H143" s="57"/>
      <c r="I143" s="44"/>
      <c r="J143" s="44">
        <v>0</v>
      </c>
    </row>
    <row r="144" spans="1:10" s="27" customFormat="1" ht="13.15" hidden="1" customHeight="1" x14ac:dyDescent="0.2">
      <c r="A144" s="95" t="s">
        <v>50</v>
      </c>
      <c r="B144" s="97" t="s">
        <v>53</v>
      </c>
      <c r="C144" s="43" t="s">
        <v>25</v>
      </c>
      <c r="D144" s="40">
        <f>D145+D148</f>
        <v>77352.12000000001</v>
      </c>
      <c r="E144" s="40">
        <f>E145+E148</f>
        <v>77352.12000000001</v>
      </c>
      <c r="F144" s="40"/>
      <c r="G144" s="40">
        <f>G145+G148</f>
        <v>21362.99</v>
      </c>
      <c r="H144" s="57"/>
      <c r="I144" s="44">
        <f>I145+I148</f>
        <v>0</v>
      </c>
      <c r="J144" s="44">
        <f>J145+J148</f>
        <v>0</v>
      </c>
    </row>
    <row r="145" spans="1:10" s="27" customFormat="1" ht="13.5" hidden="1" customHeight="1" x14ac:dyDescent="0.2">
      <c r="A145" s="95"/>
      <c r="B145" s="97"/>
      <c r="C145" s="43" t="s">
        <v>9</v>
      </c>
      <c r="D145" s="40">
        <f>D146+D147</f>
        <v>773.52</v>
      </c>
      <c r="E145" s="40">
        <f>E146+E147</f>
        <v>773.52</v>
      </c>
      <c r="F145" s="40"/>
      <c r="G145" s="40">
        <f>G146+G147</f>
        <v>213.63</v>
      </c>
      <c r="H145" s="57"/>
      <c r="I145" s="44"/>
      <c r="J145" s="44"/>
    </row>
    <row r="146" spans="1:10" s="27" customFormat="1" ht="0.75" hidden="1" customHeight="1" x14ac:dyDescent="0.2">
      <c r="A146" s="95"/>
      <c r="B146" s="97"/>
      <c r="C146" s="43" t="s">
        <v>47</v>
      </c>
      <c r="D146" s="40">
        <v>773.52</v>
      </c>
      <c r="E146" s="40">
        <v>773.52</v>
      </c>
      <c r="F146" s="40"/>
      <c r="G146" s="40">
        <v>213.63</v>
      </c>
      <c r="H146" s="57"/>
      <c r="I146" s="44"/>
      <c r="J146" s="44"/>
    </row>
    <row r="147" spans="1:10" s="27" customFormat="1" ht="11.25" hidden="1" customHeight="1" x14ac:dyDescent="0.2">
      <c r="A147" s="95"/>
      <c r="B147" s="97"/>
      <c r="C147" s="43" t="s">
        <v>48</v>
      </c>
      <c r="D147" s="40">
        <v>0</v>
      </c>
      <c r="E147" s="40">
        <v>0</v>
      </c>
      <c r="F147" s="40"/>
      <c r="G147" s="40">
        <v>0</v>
      </c>
      <c r="H147" s="57"/>
      <c r="I147" s="44"/>
      <c r="J147" s="44"/>
    </row>
    <row r="148" spans="1:10" s="27" customFormat="1" ht="17.25" hidden="1" customHeight="1" x14ac:dyDescent="0.2">
      <c r="A148" s="95"/>
      <c r="B148" s="97"/>
      <c r="C148" s="43" t="s">
        <v>10</v>
      </c>
      <c r="D148" s="40">
        <f>D149+D150</f>
        <v>76578.600000000006</v>
      </c>
      <c r="E148" s="40">
        <f>E149+E150</f>
        <v>76578.600000000006</v>
      </c>
      <c r="F148" s="40"/>
      <c r="G148" s="40">
        <f>G149+G150</f>
        <v>21149.360000000001</v>
      </c>
      <c r="H148" s="57"/>
      <c r="I148" s="44"/>
      <c r="J148" s="44"/>
    </row>
    <row r="149" spans="1:10" s="27" customFormat="1" ht="6.75" hidden="1" customHeight="1" x14ac:dyDescent="0.2">
      <c r="A149" s="95"/>
      <c r="B149" s="97"/>
      <c r="C149" s="43" t="s">
        <v>47</v>
      </c>
      <c r="D149" s="40">
        <v>76578.600000000006</v>
      </c>
      <c r="E149" s="40">
        <v>76578.600000000006</v>
      </c>
      <c r="F149" s="40"/>
      <c r="G149" s="40">
        <v>21149.360000000001</v>
      </c>
      <c r="H149" s="57"/>
      <c r="I149" s="44"/>
      <c r="J149" s="44"/>
    </row>
    <row r="150" spans="1:10" s="27" customFormat="1" ht="11.25" hidden="1" customHeight="1" x14ac:dyDescent="0.2">
      <c r="A150" s="95"/>
      <c r="B150" s="97"/>
      <c r="C150" s="43" t="s">
        <v>48</v>
      </c>
      <c r="D150" s="40">
        <v>0</v>
      </c>
      <c r="E150" s="40">
        <v>0</v>
      </c>
      <c r="F150" s="40"/>
      <c r="G150" s="40">
        <v>0</v>
      </c>
      <c r="H150" s="57"/>
      <c r="I150" s="44"/>
      <c r="J150" s="44">
        <v>0</v>
      </c>
    </row>
    <row r="151" spans="1:10" s="27" customFormat="1" ht="15.75" customHeight="1" x14ac:dyDescent="0.2">
      <c r="A151" s="95" t="s">
        <v>50</v>
      </c>
      <c r="B151" s="97" t="s">
        <v>54</v>
      </c>
      <c r="C151" s="43" t="s">
        <v>25</v>
      </c>
      <c r="D151" s="40" t="e">
        <f>D152+D153</f>
        <v>#REF!</v>
      </c>
      <c r="E151" s="40" t="e">
        <f>E152+E153</f>
        <v>#REF!</v>
      </c>
      <c r="F151" s="40"/>
      <c r="G151" s="40" t="e">
        <f>G152+G153</f>
        <v>#REF!</v>
      </c>
      <c r="H151" s="57"/>
      <c r="I151" s="44">
        <f>I152+I153</f>
        <v>102576</v>
      </c>
      <c r="J151" s="44">
        <f>J152+J153</f>
        <v>20368.7</v>
      </c>
    </row>
    <row r="152" spans="1:10" s="27" customFormat="1" ht="17.25" customHeight="1" x14ac:dyDescent="0.2">
      <c r="A152" s="95"/>
      <c r="B152" s="97"/>
      <c r="C152" s="43" t="s">
        <v>81</v>
      </c>
      <c r="D152" s="40" t="e">
        <f>#REF!+#REF!</f>
        <v>#REF!</v>
      </c>
      <c r="E152" s="40" t="e">
        <f>#REF!+#REF!</f>
        <v>#REF!</v>
      </c>
      <c r="F152" s="40"/>
      <c r="G152" s="40" t="e">
        <f>#REF!+#REF!</f>
        <v>#REF!</v>
      </c>
      <c r="H152" s="57"/>
      <c r="I152" s="44">
        <v>1025.8</v>
      </c>
      <c r="J152" s="44">
        <v>203.7</v>
      </c>
    </row>
    <row r="153" spans="1:10" s="27" customFormat="1" ht="15.75" customHeight="1" x14ac:dyDescent="0.2">
      <c r="A153" s="95"/>
      <c r="B153" s="97"/>
      <c r="C153" s="43" t="s">
        <v>10</v>
      </c>
      <c r="D153" s="40">
        <f>D154+D155</f>
        <v>34235</v>
      </c>
      <c r="E153" s="40">
        <f>E154+E155</f>
        <v>34235</v>
      </c>
      <c r="F153" s="40"/>
      <c r="G153" s="40">
        <f>G154+G155</f>
        <v>24414.2</v>
      </c>
      <c r="H153" s="57"/>
      <c r="I153" s="44">
        <v>101550.2</v>
      </c>
      <c r="J153" s="44">
        <v>20165</v>
      </c>
    </row>
    <row r="154" spans="1:10" s="27" customFormat="1" ht="11.25" hidden="1" customHeight="1" x14ac:dyDescent="0.2">
      <c r="A154" s="95"/>
      <c r="B154" s="97"/>
      <c r="C154" s="43" t="s">
        <v>47</v>
      </c>
      <c r="D154" s="40">
        <v>34235</v>
      </c>
      <c r="E154" s="40">
        <v>34235</v>
      </c>
      <c r="F154" s="40"/>
      <c r="G154" s="40">
        <v>24414.2</v>
      </c>
      <c r="H154" s="57"/>
      <c r="I154" s="44"/>
      <c r="J154" s="44"/>
    </row>
    <row r="155" spans="1:10" s="27" customFormat="1" ht="7.5" hidden="1" customHeight="1" x14ac:dyDescent="0.2">
      <c r="A155" s="95"/>
      <c r="B155" s="97"/>
      <c r="C155" s="43" t="s">
        <v>48</v>
      </c>
      <c r="D155" s="40">
        <v>0</v>
      </c>
      <c r="E155" s="40">
        <v>0</v>
      </c>
      <c r="F155" s="40"/>
      <c r="G155" s="40">
        <v>0</v>
      </c>
      <c r="H155" s="57"/>
      <c r="I155" s="44"/>
      <c r="J155" s="44">
        <v>0</v>
      </c>
    </row>
    <row r="156" spans="1:10" s="27" customFormat="1" ht="1.5" hidden="1" customHeight="1" x14ac:dyDescent="0.2">
      <c r="A156" s="95" t="s">
        <v>50</v>
      </c>
      <c r="B156" s="97" t="s">
        <v>54</v>
      </c>
      <c r="C156" s="43" t="s">
        <v>25</v>
      </c>
      <c r="D156" s="40"/>
      <c r="E156" s="40"/>
      <c r="F156" s="40"/>
      <c r="G156" s="40"/>
      <c r="H156" s="57"/>
      <c r="I156" s="44"/>
      <c r="J156" s="44"/>
    </row>
    <row r="157" spans="1:10" s="27" customFormat="1" ht="10.5" hidden="1" customHeight="1" x14ac:dyDescent="0.2">
      <c r="A157" s="95"/>
      <c r="B157" s="97"/>
      <c r="C157" s="43" t="s">
        <v>9</v>
      </c>
      <c r="D157" s="40"/>
      <c r="E157" s="40"/>
      <c r="F157" s="40"/>
      <c r="G157" s="40"/>
      <c r="H157" s="57"/>
      <c r="I157" s="44"/>
      <c r="J157" s="44"/>
    </row>
    <row r="158" spans="1:10" s="27" customFormat="1" ht="10.5" hidden="1" customHeight="1" x14ac:dyDescent="0.2">
      <c r="A158" s="95"/>
      <c r="B158" s="97"/>
      <c r="C158" s="43" t="s">
        <v>47</v>
      </c>
      <c r="D158" s="40"/>
      <c r="E158" s="40"/>
      <c r="F158" s="40"/>
      <c r="G158" s="40"/>
      <c r="H158" s="57"/>
      <c r="I158" s="44"/>
      <c r="J158" s="44"/>
    </row>
    <row r="159" spans="1:10" s="27" customFormat="1" ht="10.5" hidden="1" customHeight="1" x14ac:dyDescent="0.2">
      <c r="A159" s="95"/>
      <c r="B159" s="97"/>
      <c r="C159" s="43" t="s">
        <v>48</v>
      </c>
      <c r="D159" s="40"/>
      <c r="E159" s="40"/>
      <c r="F159" s="40"/>
      <c r="G159" s="40"/>
      <c r="H159" s="57"/>
      <c r="I159" s="44"/>
      <c r="J159" s="44"/>
    </row>
    <row r="160" spans="1:10" s="27" customFormat="1" ht="10.5" hidden="1" customHeight="1" x14ac:dyDescent="0.2">
      <c r="A160" s="95"/>
      <c r="B160" s="97"/>
      <c r="C160" s="43" t="s">
        <v>10</v>
      </c>
      <c r="D160" s="40"/>
      <c r="E160" s="40"/>
      <c r="F160" s="40"/>
      <c r="G160" s="40"/>
      <c r="H160" s="57"/>
      <c r="I160" s="44"/>
      <c r="J160" s="44"/>
    </row>
    <row r="161" spans="1:10" s="27" customFormat="1" ht="12.75" hidden="1" customHeight="1" x14ac:dyDescent="0.2">
      <c r="A161" s="95"/>
      <c r="B161" s="97"/>
      <c r="C161" s="43" t="s">
        <v>47</v>
      </c>
      <c r="D161" s="40"/>
      <c r="E161" s="40"/>
      <c r="F161" s="40"/>
      <c r="G161" s="40"/>
      <c r="H161" s="57"/>
      <c r="I161" s="44"/>
      <c r="J161" s="44"/>
    </row>
    <row r="162" spans="1:10" s="27" customFormat="1" ht="17.25" hidden="1" customHeight="1" x14ac:dyDescent="0.2">
      <c r="A162" s="95"/>
      <c r="B162" s="97"/>
      <c r="C162" s="43" t="s">
        <v>48</v>
      </c>
      <c r="D162" s="40"/>
      <c r="E162" s="40"/>
      <c r="F162" s="40"/>
      <c r="G162" s="40"/>
      <c r="H162" s="57"/>
      <c r="I162" s="44"/>
      <c r="J162" s="44"/>
    </row>
    <row r="163" spans="1:10" ht="15" customHeight="1" x14ac:dyDescent="0.2">
      <c r="A163" s="95" t="s">
        <v>50</v>
      </c>
      <c r="B163" s="97" t="s">
        <v>71</v>
      </c>
      <c r="C163" s="43" t="s">
        <v>25</v>
      </c>
      <c r="D163" s="40">
        <f>D164+D167</f>
        <v>286028.71000000002</v>
      </c>
      <c r="E163" s="40">
        <f>E164+E167</f>
        <v>338736.8</v>
      </c>
      <c r="F163" s="40"/>
      <c r="G163" s="40">
        <f>G164+G167</f>
        <v>239275.51</v>
      </c>
      <c r="H163" s="57"/>
      <c r="I163" s="44">
        <f>I164+I167</f>
        <v>211877.6</v>
      </c>
      <c r="J163" s="44">
        <f>J164+J167</f>
        <v>65460.4</v>
      </c>
    </row>
    <row r="164" spans="1:10" ht="15" customHeight="1" x14ac:dyDescent="0.2">
      <c r="A164" s="95"/>
      <c r="B164" s="97"/>
      <c r="C164" s="43" t="s">
        <v>81</v>
      </c>
      <c r="D164" s="40">
        <f>D165+D166</f>
        <v>0</v>
      </c>
      <c r="E164" s="40">
        <f>E165+E166</f>
        <v>23712.1</v>
      </c>
      <c r="F164" s="40"/>
      <c r="G164" s="40">
        <f>G165+G166</f>
        <v>16749.580000000002</v>
      </c>
      <c r="H164" s="57"/>
      <c r="I164" s="44">
        <v>48933.5</v>
      </c>
      <c r="J164" s="44">
        <v>654.6</v>
      </c>
    </row>
    <row r="165" spans="1:10" ht="11.25" hidden="1" customHeight="1" x14ac:dyDescent="0.2">
      <c r="A165" s="95"/>
      <c r="B165" s="97"/>
      <c r="C165" s="43" t="s">
        <v>47</v>
      </c>
      <c r="D165" s="40"/>
      <c r="E165" s="40"/>
      <c r="F165" s="40"/>
      <c r="G165" s="40"/>
      <c r="H165" s="57"/>
      <c r="I165" s="44"/>
      <c r="J165" s="44"/>
    </row>
    <row r="166" spans="1:10" ht="10.5" hidden="1" customHeight="1" x14ac:dyDescent="0.2">
      <c r="A166" s="95"/>
      <c r="B166" s="97"/>
      <c r="C166" s="43" t="s">
        <v>48</v>
      </c>
      <c r="D166" s="40">
        <v>0</v>
      </c>
      <c r="E166" s="40">
        <v>23712.1</v>
      </c>
      <c r="F166" s="40"/>
      <c r="G166" s="40">
        <v>16749.580000000002</v>
      </c>
      <c r="H166" s="57"/>
      <c r="I166" s="44"/>
      <c r="J166" s="44"/>
    </row>
    <row r="167" spans="1:10" ht="16.5" customHeight="1" x14ac:dyDescent="0.2">
      <c r="A167" s="95"/>
      <c r="B167" s="97"/>
      <c r="C167" s="43" t="s">
        <v>10</v>
      </c>
      <c r="D167" s="40">
        <f>D168+D169</f>
        <v>286028.71000000002</v>
      </c>
      <c r="E167" s="40">
        <f>E168+E169</f>
        <v>315024.7</v>
      </c>
      <c r="F167" s="40"/>
      <c r="G167" s="40">
        <f>G168+G169</f>
        <v>222525.93</v>
      </c>
      <c r="H167" s="57"/>
      <c r="I167" s="44">
        <v>162944.1</v>
      </c>
      <c r="J167" s="44">
        <v>64805.8</v>
      </c>
    </row>
    <row r="168" spans="1:10" ht="10.5" hidden="1" customHeight="1" x14ac:dyDescent="0.2">
      <c r="A168" s="95"/>
      <c r="B168" s="97"/>
      <c r="C168" s="37" t="s">
        <v>47</v>
      </c>
      <c r="D168" s="38">
        <v>0</v>
      </c>
      <c r="E168" s="38"/>
      <c r="F168" s="38"/>
      <c r="G168" s="38"/>
      <c r="H168" s="47"/>
      <c r="I168" s="39"/>
      <c r="J168" s="39"/>
    </row>
    <row r="169" spans="1:10" ht="10.5" hidden="1" customHeight="1" x14ac:dyDescent="0.2">
      <c r="A169" s="95"/>
      <c r="B169" s="97"/>
      <c r="C169" s="37" t="s">
        <v>48</v>
      </c>
      <c r="D169" s="38">
        <v>286028.71000000002</v>
      </c>
      <c r="E169" s="38">
        <v>315024.7</v>
      </c>
      <c r="F169" s="38"/>
      <c r="G169" s="38">
        <v>222525.93</v>
      </c>
      <c r="H169" s="47"/>
      <c r="I169" s="39"/>
      <c r="J169" s="39">
        <v>222525.93</v>
      </c>
    </row>
    <row r="170" spans="1:10" ht="11.25" hidden="1" customHeight="1" x14ac:dyDescent="0.2">
      <c r="A170" s="72"/>
      <c r="B170" s="96" t="s">
        <v>55</v>
      </c>
      <c r="C170" s="37" t="s">
        <v>25</v>
      </c>
      <c r="D170" s="38">
        <f>D171+D174</f>
        <v>1068276.3999999999</v>
      </c>
      <c r="E170" s="38">
        <f>E171+E174</f>
        <v>1188277.52</v>
      </c>
      <c r="F170" s="38"/>
      <c r="G170" s="38">
        <f>G171+G174</f>
        <v>510993.95</v>
      </c>
      <c r="H170" s="47"/>
      <c r="I170" s="39"/>
      <c r="J170" s="39">
        <v>510993.95</v>
      </c>
    </row>
    <row r="171" spans="1:10" ht="9" hidden="1" customHeight="1" x14ac:dyDescent="0.2">
      <c r="A171" s="72"/>
      <c r="B171" s="96"/>
      <c r="C171" s="37" t="s">
        <v>9</v>
      </c>
      <c r="D171" s="38">
        <f>D172+D173</f>
        <v>0</v>
      </c>
      <c r="E171" s="38">
        <f>E172+E173</f>
        <v>25143.82</v>
      </c>
      <c r="F171" s="38"/>
      <c r="G171" s="38">
        <f>G172+G173</f>
        <v>8793.76</v>
      </c>
      <c r="H171" s="47"/>
      <c r="I171" s="39"/>
      <c r="J171" s="39">
        <v>8793.76</v>
      </c>
    </row>
    <row r="172" spans="1:10" ht="11.25" hidden="1" customHeight="1" x14ac:dyDescent="0.2">
      <c r="A172" s="72"/>
      <c r="B172" s="96"/>
      <c r="C172" s="37" t="s">
        <v>47</v>
      </c>
      <c r="D172" s="38"/>
      <c r="E172" s="38"/>
      <c r="F172" s="38"/>
      <c r="G172" s="38"/>
      <c r="H172" s="47"/>
      <c r="I172" s="39"/>
      <c r="J172" s="39"/>
    </row>
    <row r="173" spans="1:10" ht="11.25" hidden="1" customHeight="1" x14ac:dyDescent="0.2">
      <c r="A173" s="72"/>
      <c r="B173" s="96"/>
      <c r="C173" s="37" t="s">
        <v>48</v>
      </c>
      <c r="D173" s="38">
        <v>0</v>
      </c>
      <c r="E173" s="38">
        <f>11748.82+13395</f>
        <v>25143.82</v>
      </c>
      <c r="F173" s="38"/>
      <c r="G173" s="38">
        <f>5072.73+3721.03</f>
        <v>8793.76</v>
      </c>
      <c r="H173" s="47"/>
      <c r="I173" s="39"/>
      <c r="J173" s="39">
        <v>8793.76</v>
      </c>
    </row>
    <row r="174" spans="1:10" ht="11.25" hidden="1" customHeight="1" x14ac:dyDescent="0.2">
      <c r="A174" s="72"/>
      <c r="B174" s="96"/>
      <c r="C174" s="37" t="s">
        <v>10</v>
      </c>
      <c r="D174" s="38">
        <f>D175+D176</f>
        <v>1068276.3999999999</v>
      </c>
      <c r="E174" s="38">
        <f>E175+E176</f>
        <v>1163133.7</v>
      </c>
      <c r="F174" s="38"/>
      <c r="G174" s="38">
        <f>G175+G176</f>
        <v>502200.19</v>
      </c>
      <c r="H174" s="47"/>
      <c r="I174" s="39"/>
      <c r="J174" s="39">
        <v>502200.19</v>
      </c>
    </row>
    <row r="175" spans="1:10" ht="11.25" hidden="1" customHeight="1" x14ac:dyDescent="0.2">
      <c r="A175" s="72"/>
      <c r="B175" s="96"/>
      <c r="C175" s="37" t="s">
        <v>47</v>
      </c>
      <c r="D175" s="38">
        <v>0</v>
      </c>
      <c r="E175" s="38"/>
      <c r="F175" s="38"/>
      <c r="G175" s="38"/>
      <c r="H175" s="47"/>
      <c r="I175" s="39"/>
      <c r="J175" s="39"/>
    </row>
    <row r="176" spans="1:10" ht="11.25" hidden="1" customHeight="1" x14ac:dyDescent="0.2">
      <c r="A176" s="72"/>
      <c r="B176" s="96"/>
      <c r="C176" s="37" t="s">
        <v>48</v>
      </c>
      <c r="D176" s="59">
        <v>1068276.3999999999</v>
      </c>
      <c r="E176" s="38">
        <v>1163133.7</v>
      </c>
      <c r="F176" s="38"/>
      <c r="G176" s="38">
        <v>502200.19</v>
      </c>
      <c r="H176" s="47"/>
      <c r="I176" s="39"/>
      <c r="J176" s="39">
        <v>502200.19</v>
      </c>
    </row>
    <row r="177" spans="1:10" ht="15.75" customHeight="1" x14ac:dyDescent="0.2">
      <c r="A177" s="89" t="s">
        <v>57</v>
      </c>
      <c r="B177" s="89" t="s">
        <v>14</v>
      </c>
      <c r="C177" s="37" t="s">
        <v>25</v>
      </c>
      <c r="D177" s="38" t="e">
        <f>D178+D179</f>
        <v>#REF!</v>
      </c>
      <c r="E177" s="38" t="e">
        <f>E178+E179</f>
        <v>#REF!</v>
      </c>
      <c r="F177" s="38">
        <f>F178+F179</f>
        <v>176214.1</v>
      </c>
      <c r="G177" s="38" t="e">
        <f>G178+G179</f>
        <v>#REF!</v>
      </c>
      <c r="H177" s="47"/>
      <c r="I177" s="39">
        <f>I178+I179</f>
        <v>369603.2</v>
      </c>
      <c r="J177" s="39">
        <f>J178+J179</f>
        <v>261538.1</v>
      </c>
    </row>
    <row r="178" spans="1:10" ht="15" customHeight="1" x14ac:dyDescent="0.2">
      <c r="A178" s="89"/>
      <c r="B178" s="89"/>
      <c r="C178" s="37" t="s">
        <v>81</v>
      </c>
      <c r="D178" s="38" t="e">
        <f>#REF!+#REF!</f>
        <v>#REF!</v>
      </c>
      <c r="E178" s="38" t="e">
        <f>#REF!+#REF!</f>
        <v>#REF!</v>
      </c>
      <c r="F178" s="38">
        <v>176173.1</v>
      </c>
      <c r="G178" s="38" t="e">
        <f>#REF!+#REF!</f>
        <v>#REF!</v>
      </c>
      <c r="H178" s="47"/>
      <c r="I178" s="39">
        <f>I183+I190+I197</f>
        <v>369603.2</v>
      </c>
      <c r="J178" s="39">
        <f>J183+J190+J197</f>
        <v>261538.1</v>
      </c>
    </row>
    <row r="179" spans="1:10" ht="18" customHeight="1" x14ac:dyDescent="0.2">
      <c r="A179" s="89"/>
      <c r="B179" s="89"/>
      <c r="C179" s="37" t="s">
        <v>10</v>
      </c>
      <c r="D179" s="38" t="e">
        <f>D180+D181</f>
        <v>#REF!</v>
      </c>
      <c r="E179" s="38" t="e">
        <f>E180+E181</f>
        <v>#REF!</v>
      </c>
      <c r="F179" s="38">
        <v>41</v>
      </c>
      <c r="G179" s="38" t="e">
        <f>G180+G181</f>
        <v>#REF!</v>
      </c>
      <c r="H179" s="47"/>
      <c r="I179" s="39">
        <f>I186+I193+I200</f>
        <v>0</v>
      </c>
      <c r="J179" s="39">
        <f>J186+J193+J200</f>
        <v>0</v>
      </c>
    </row>
    <row r="180" spans="1:10" ht="0.6" customHeight="1" x14ac:dyDescent="0.2">
      <c r="A180" s="89"/>
      <c r="B180" s="89"/>
      <c r="C180" s="37" t="s">
        <v>47</v>
      </c>
      <c r="D180" s="38" t="e">
        <f>D187++D194+D201+#REF!+#REF!+D203</f>
        <v>#REF!</v>
      </c>
      <c r="E180" s="38" t="e">
        <f>E187++E194+E201+#REF!+#REF!+E203</f>
        <v>#REF!</v>
      </c>
      <c r="F180" s="38"/>
      <c r="G180" s="38" t="e">
        <f>G187++G194+G201+#REF!+#REF!+G203</f>
        <v>#REF!</v>
      </c>
      <c r="H180" s="47"/>
      <c r="I180" s="39"/>
      <c r="J180" s="39">
        <v>64593.65</v>
      </c>
    </row>
    <row r="181" spans="1:10" ht="11.25" hidden="1" customHeight="1" x14ac:dyDescent="0.2">
      <c r="A181" s="89"/>
      <c r="B181" s="89"/>
      <c r="C181" s="37" t="s">
        <v>48</v>
      </c>
      <c r="D181" s="38" t="e">
        <f>D188++D195+D202+#REF!+#REF!+D204</f>
        <v>#REF!</v>
      </c>
      <c r="E181" s="38" t="e">
        <f>E188++E195+E202+#REF!+#REF!+E204</f>
        <v>#REF!</v>
      </c>
      <c r="F181" s="38"/>
      <c r="G181" s="38" t="e">
        <f>G188++G195+G202+#REF!+#REF!+G204</f>
        <v>#REF!</v>
      </c>
      <c r="H181" s="47"/>
      <c r="I181" s="39"/>
      <c r="J181" s="39">
        <v>0</v>
      </c>
    </row>
    <row r="182" spans="1:10" s="27" customFormat="1" ht="15.75" customHeight="1" x14ac:dyDescent="0.2">
      <c r="A182" s="95" t="s">
        <v>38</v>
      </c>
      <c r="B182" s="95" t="s">
        <v>37</v>
      </c>
      <c r="C182" s="43" t="s">
        <v>25</v>
      </c>
      <c r="D182" s="40">
        <f>D183+D186</f>
        <v>152178.45000000001</v>
      </c>
      <c r="E182" s="40">
        <f>E183+E186</f>
        <v>151053.58499999999</v>
      </c>
      <c r="F182" s="40"/>
      <c r="G182" s="46">
        <f>G183+G186</f>
        <v>103515.9</v>
      </c>
      <c r="H182" s="57"/>
      <c r="I182" s="44">
        <f>I183+I186</f>
        <v>351899.8</v>
      </c>
      <c r="J182" s="44">
        <f>J183+J186</f>
        <v>253015.6</v>
      </c>
    </row>
    <row r="183" spans="1:10" ht="15" customHeight="1" x14ac:dyDescent="0.2">
      <c r="A183" s="95"/>
      <c r="B183" s="95"/>
      <c r="C183" s="43" t="s">
        <v>81</v>
      </c>
      <c r="D183" s="40">
        <f>D184+D185</f>
        <v>152178.45000000001</v>
      </c>
      <c r="E183" s="40">
        <f>E184+E185</f>
        <v>151053.58499999999</v>
      </c>
      <c r="F183" s="40"/>
      <c r="G183" s="40">
        <f>G184+G185</f>
        <v>103515.9</v>
      </c>
      <c r="H183" s="57"/>
      <c r="I183" s="44">
        <v>351899.8</v>
      </c>
      <c r="J183" s="44">
        <v>253015.6</v>
      </c>
    </row>
    <row r="184" spans="1:10" ht="11.25" hidden="1" customHeight="1" x14ac:dyDescent="0.2">
      <c r="A184" s="95"/>
      <c r="B184" s="95"/>
      <c r="C184" s="43" t="s">
        <v>47</v>
      </c>
      <c r="D184" s="40">
        <v>152178.45000000001</v>
      </c>
      <c r="E184" s="40">
        <v>151053.58499999999</v>
      </c>
      <c r="F184" s="40"/>
      <c r="G184" s="40">
        <v>103515.9</v>
      </c>
      <c r="H184" s="57"/>
      <c r="I184" s="44"/>
      <c r="J184" s="44"/>
    </row>
    <row r="185" spans="1:10" ht="11.25" hidden="1" customHeight="1" x14ac:dyDescent="0.2">
      <c r="A185" s="95"/>
      <c r="B185" s="95"/>
      <c r="C185" s="43" t="s">
        <v>27</v>
      </c>
      <c r="D185" s="40"/>
      <c r="E185" s="40"/>
      <c r="F185" s="40"/>
      <c r="G185" s="40"/>
      <c r="H185" s="57"/>
      <c r="I185" s="44"/>
      <c r="J185" s="44"/>
    </row>
    <row r="186" spans="1:10" ht="15.75" customHeight="1" x14ac:dyDescent="0.2">
      <c r="A186" s="95"/>
      <c r="B186" s="95"/>
      <c r="C186" s="43" t="s">
        <v>10</v>
      </c>
      <c r="D186" s="40">
        <f>D187+D188</f>
        <v>0</v>
      </c>
      <c r="E186" s="40">
        <f>E187+E188</f>
        <v>0</v>
      </c>
      <c r="F186" s="40"/>
      <c r="G186" s="40">
        <f>G187+G188</f>
        <v>0</v>
      </c>
      <c r="H186" s="57"/>
      <c r="I186" s="44">
        <v>0</v>
      </c>
      <c r="J186" s="44"/>
    </row>
    <row r="187" spans="1:10" ht="0.6" customHeight="1" x14ac:dyDescent="0.2">
      <c r="A187" s="95"/>
      <c r="B187" s="95"/>
      <c r="C187" s="43" t="s">
        <v>47</v>
      </c>
      <c r="D187" s="40"/>
      <c r="E187" s="40"/>
      <c r="F187" s="40"/>
      <c r="G187" s="40"/>
      <c r="H187" s="57"/>
      <c r="I187" s="44"/>
      <c r="J187" s="44"/>
    </row>
    <row r="188" spans="1:10" ht="11.25" hidden="1" customHeight="1" x14ac:dyDescent="0.2">
      <c r="A188" s="95"/>
      <c r="B188" s="95"/>
      <c r="C188" s="43" t="s">
        <v>27</v>
      </c>
      <c r="D188" s="40"/>
      <c r="E188" s="40"/>
      <c r="F188" s="40"/>
      <c r="G188" s="40"/>
      <c r="H188" s="57"/>
      <c r="I188" s="44"/>
      <c r="J188" s="44"/>
    </row>
    <row r="189" spans="1:10" s="27" customFormat="1" ht="1.5" hidden="1" customHeight="1" x14ac:dyDescent="0.2">
      <c r="A189" s="95" t="s">
        <v>38</v>
      </c>
      <c r="B189" s="95" t="s">
        <v>36</v>
      </c>
      <c r="C189" s="43" t="s">
        <v>25</v>
      </c>
      <c r="D189" s="46">
        <f>D190+D193</f>
        <v>4165</v>
      </c>
      <c r="E189" s="46">
        <f>E190+E193</f>
        <v>4165</v>
      </c>
      <c r="F189" s="46"/>
      <c r="G189" s="46">
        <f>G190+G193</f>
        <v>2166.5</v>
      </c>
      <c r="H189" s="57"/>
      <c r="I189" s="44">
        <f>I190+I193</f>
        <v>0</v>
      </c>
      <c r="J189" s="44">
        <f>J190+J193</f>
        <v>0</v>
      </c>
    </row>
    <row r="190" spans="1:10" s="27" customFormat="1" ht="12.75" hidden="1" customHeight="1" x14ac:dyDescent="0.2">
      <c r="A190" s="95"/>
      <c r="B190" s="95"/>
      <c r="C190" s="43" t="s">
        <v>9</v>
      </c>
      <c r="D190" s="40">
        <f>D191+D192</f>
        <v>4165</v>
      </c>
      <c r="E190" s="40">
        <f>E191+E192</f>
        <v>4165</v>
      </c>
      <c r="F190" s="40"/>
      <c r="G190" s="40">
        <f>G191+G192</f>
        <v>2166.5</v>
      </c>
      <c r="H190" s="57"/>
      <c r="I190" s="44"/>
      <c r="J190" s="44"/>
    </row>
    <row r="191" spans="1:10" s="27" customFormat="1" ht="1.1499999999999999" hidden="1" customHeight="1" x14ac:dyDescent="0.2">
      <c r="A191" s="95"/>
      <c r="B191" s="95"/>
      <c r="C191" s="43" t="s">
        <v>47</v>
      </c>
      <c r="D191" s="40">
        <v>4165</v>
      </c>
      <c r="E191" s="40">
        <v>4165</v>
      </c>
      <c r="F191" s="40"/>
      <c r="G191" s="40">
        <v>2166.5</v>
      </c>
      <c r="H191" s="57"/>
      <c r="I191" s="44"/>
      <c r="J191" s="44">
        <v>2166.5</v>
      </c>
    </row>
    <row r="192" spans="1:10" s="27" customFormat="1" ht="11.25" hidden="1" customHeight="1" x14ac:dyDescent="0.2">
      <c r="A192" s="95"/>
      <c r="B192" s="95"/>
      <c r="C192" s="43" t="s">
        <v>27</v>
      </c>
      <c r="D192" s="40"/>
      <c r="E192" s="40"/>
      <c r="F192" s="40"/>
      <c r="G192" s="40"/>
      <c r="H192" s="57"/>
      <c r="I192" s="44"/>
      <c r="J192" s="44"/>
    </row>
    <row r="193" spans="1:10" s="27" customFormat="1" ht="15" hidden="1" customHeight="1" x14ac:dyDescent="0.2">
      <c r="A193" s="95"/>
      <c r="B193" s="95"/>
      <c r="C193" s="43" t="s">
        <v>10</v>
      </c>
      <c r="D193" s="40">
        <f>D194+D195</f>
        <v>0</v>
      </c>
      <c r="E193" s="40">
        <f>E194+E195</f>
        <v>0</v>
      </c>
      <c r="F193" s="40"/>
      <c r="G193" s="40">
        <f>G194+G195</f>
        <v>0</v>
      </c>
      <c r="H193" s="57"/>
      <c r="I193" s="44">
        <v>0</v>
      </c>
      <c r="J193" s="44">
        <v>0</v>
      </c>
    </row>
    <row r="194" spans="1:10" s="27" customFormat="1" ht="0.6" customHeight="1" x14ac:dyDescent="0.2">
      <c r="A194" s="95"/>
      <c r="B194" s="95"/>
      <c r="C194" s="43" t="s">
        <v>47</v>
      </c>
      <c r="D194" s="40"/>
      <c r="E194" s="40"/>
      <c r="F194" s="40"/>
      <c r="G194" s="40"/>
      <c r="H194" s="57"/>
      <c r="I194" s="44"/>
      <c r="J194" s="44"/>
    </row>
    <row r="195" spans="1:10" s="27" customFormat="1" ht="11.25" hidden="1" customHeight="1" x14ac:dyDescent="0.2">
      <c r="A195" s="95"/>
      <c r="B195" s="95"/>
      <c r="C195" s="43" t="s">
        <v>27</v>
      </c>
      <c r="D195" s="40"/>
      <c r="E195" s="40"/>
      <c r="F195" s="40"/>
      <c r="G195" s="40"/>
      <c r="H195" s="57"/>
      <c r="I195" s="44"/>
      <c r="J195" s="44"/>
    </row>
    <row r="196" spans="1:10" s="27" customFormat="1" ht="18" customHeight="1" x14ac:dyDescent="0.2">
      <c r="A196" s="95" t="s">
        <v>38</v>
      </c>
      <c r="B196" s="95" t="s">
        <v>73</v>
      </c>
      <c r="C196" s="43" t="s">
        <v>25</v>
      </c>
      <c r="D196" s="40">
        <f>D197+D200</f>
        <v>15912.9</v>
      </c>
      <c r="E196" s="40">
        <f>E197+E200</f>
        <v>15912.9</v>
      </c>
      <c r="F196" s="40"/>
      <c r="G196" s="46">
        <f>G197+G200</f>
        <v>10026.620000000001</v>
      </c>
      <c r="H196" s="57"/>
      <c r="I196" s="44">
        <f>I197+I200</f>
        <v>17703.400000000001</v>
      </c>
      <c r="J196" s="44">
        <f>J197+J200</f>
        <v>8522.5</v>
      </c>
    </row>
    <row r="197" spans="1:10" s="27" customFormat="1" ht="18" customHeight="1" x14ac:dyDescent="0.2">
      <c r="A197" s="95"/>
      <c r="B197" s="95"/>
      <c r="C197" s="43" t="s">
        <v>81</v>
      </c>
      <c r="D197" s="40">
        <f>D198+D199</f>
        <v>15912.9</v>
      </c>
      <c r="E197" s="40">
        <f>E198+E199</f>
        <v>15912.9</v>
      </c>
      <c r="F197" s="40"/>
      <c r="G197" s="40">
        <f>G198+G199</f>
        <v>10026.620000000001</v>
      </c>
      <c r="H197" s="57"/>
      <c r="I197" s="44">
        <v>17703.400000000001</v>
      </c>
      <c r="J197" s="44">
        <v>8522.5</v>
      </c>
    </row>
    <row r="198" spans="1:10" s="27" customFormat="1" ht="11.25" hidden="1" customHeight="1" x14ac:dyDescent="0.2">
      <c r="A198" s="95"/>
      <c r="B198" s="95"/>
      <c r="C198" s="43" t="s">
        <v>47</v>
      </c>
      <c r="D198" s="40">
        <v>15912.9</v>
      </c>
      <c r="E198" s="40">
        <v>15912.9</v>
      </c>
      <c r="F198" s="40"/>
      <c r="G198" s="40">
        <v>10026.620000000001</v>
      </c>
      <c r="H198" s="57"/>
      <c r="I198" s="44"/>
      <c r="J198" s="44">
        <v>10026.620000000001</v>
      </c>
    </row>
    <row r="199" spans="1:10" s="27" customFormat="1" ht="11.25" hidden="1" customHeight="1" x14ac:dyDescent="0.2">
      <c r="A199" s="95"/>
      <c r="B199" s="95"/>
      <c r="C199" s="43" t="s">
        <v>27</v>
      </c>
      <c r="D199" s="40"/>
      <c r="E199" s="40"/>
      <c r="F199" s="40"/>
      <c r="G199" s="40"/>
      <c r="H199" s="57"/>
      <c r="I199" s="44"/>
      <c r="J199" s="44"/>
    </row>
    <row r="200" spans="1:10" s="27" customFormat="1" ht="17.25" customHeight="1" x14ac:dyDescent="0.2">
      <c r="A200" s="95"/>
      <c r="B200" s="95"/>
      <c r="C200" s="43" t="s">
        <v>10</v>
      </c>
      <c r="D200" s="40">
        <f>D201+D202</f>
        <v>0</v>
      </c>
      <c r="E200" s="40">
        <f>E201+E202</f>
        <v>0</v>
      </c>
      <c r="F200" s="40"/>
      <c r="G200" s="40">
        <f>G201+G202</f>
        <v>0</v>
      </c>
      <c r="H200" s="57"/>
      <c r="I200" s="44">
        <v>0</v>
      </c>
      <c r="J200" s="44">
        <v>0</v>
      </c>
    </row>
    <row r="201" spans="1:10" ht="11.25" hidden="1" customHeight="1" x14ac:dyDescent="0.2">
      <c r="A201" s="95"/>
      <c r="B201" s="95"/>
      <c r="C201" s="43" t="s">
        <v>47</v>
      </c>
      <c r="D201" s="40"/>
      <c r="E201" s="40"/>
      <c r="F201" s="40"/>
      <c r="G201" s="40"/>
      <c r="H201" s="57"/>
      <c r="I201" s="44"/>
      <c r="J201" s="44"/>
    </row>
    <row r="202" spans="1:10" ht="11.25" hidden="1" customHeight="1" x14ac:dyDescent="0.2">
      <c r="A202" s="95"/>
      <c r="B202" s="95"/>
      <c r="C202" s="43" t="s">
        <v>27</v>
      </c>
      <c r="D202" s="40"/>
      <c r="E202" s="40"/>
      <c r="F202" s="40"/>
      <c r="G202" s="40"/>
      <c r="H202" s="57"/>
      <c r="I202" s="44"/>
      <c r="J202" s="44"/>
    </row>
    <row r="203" spans="1:10" s="27" customFormat="1" hidden="1" x14ac:dyDescent="0.2">
      <c r="A203" s="95"/>
      <c r="B203" s="95"/>
      <c r="C203" s="43" t="s">
        <v>47</v>
      </c>
      <c r="D203" s="40">
        <v>407927.6</v>
      </c>
      <c r="E203" s="40">
        <v>407927.6</v>
      </c>
      <c r="F203" s="40"/>
      <c r="G203" s="40">
        <v>59143.64</v>
      </c>
      <c r="H203" s="57"/>
      <c r="I203" s="44"/>
      <c r="J203" s="44">
        <v>59143.64</v>
      </c>
    </row>
    <row r="204" spans="1:10" s="27" customFormat="1" ht="15.75" hidden="1" customHeight="1" x14ac:dyDescent="0.2">
      <c r="A204" s="95"/>
      <c r="B204" s="95"/>
      <c r="C204" s="43" t="s">
        <v>27</v>
      </c>
      <c r="D204" s="40"/>
      <c r="E204" s="40"/>
      <c r="F204" s="40"/>
      <c r="G204" s="40"/>
      <c r="H204" s="57"/>
      <c r="I204" s="44"/>
      <c r="J204" s="44"/>
    </row>
    <row r="205" spans="1:10" ht="15.75" customHeight="1" x14ac:dyDescent="0.2">
      <c r="A205" s="89" t="s">
        <v>17</v>
      </c>
      <c r="B205" s="89" t="s">
        <v>35</v>
      </c>
      <c r="C205" s="37" t="s">
        <v>25</v>
      </c>
      <c r="D205" s="38" t="e">
        <f>D206+D207</f>
        <v>#REF!</v>
      </c>
      <c r="E205" s="38" t="e">
        <f>E206+E207</f>
        <v>#REF!</v>
      </c>
      <c r="F205" s="38">
        <f>F206+F207</f>
        <v>35105.800000000003</v>
      </c>
      <c r="G205" s="38" t="e">
        <f>G206+G207</f>
        <v>#REF!</v>
      </c>
      <c r="H205" s="47"/>
      <c r="I205" s="39">
        <f>I206+I207</f>
        <v>45853.1</v>
      </c>
      <c r="J205" s="39">
        <f>J206+J207</f>
        <v>19230</v>
      </c>
    </row>
    <row r="206" spans="1:10" ht="20.25" customHeight="1" x14ac:dyDescent="0.2">
      <c r="A206" s="89"/>
      <c r="B206" s="89"/>
      <c r="C206" s="37" t="s">
        <v>81</v>
      </c>
      <c r="D206" s="38" t="e">
        <f>#REF!+#REF!</f>
        <v>#REF!</v>
      </c>
      <c r="E206" s="38" t="e">
        <f>#REF!+#REF!</f>
        <v>#REF!</v>
      </c>
      <c r="F206" s="38">
        <v>35105.800000000003</v>
      </c>
      <c r="G206" s="38" t="e">
        <f>#REF!+#REF!</f>
        <v>#REF!</v>
      </c>
      <c r="H206" s="47"/>
      <c r="I206" s="39">
        <f>I209+I212</f>
        <v>45853.1</v>
      </c>
      <c r="J206" s="39">
        <f>J209+J212</f>
        <v>19230</v>
      </c>
    </row>
    <row r="207" spans="1:10" ht="17.25" customHeight="1" x14ac:dyDescent="0.2">
      <c r="A207" s="89"/>
      <c r="B207" s="89"/>
      <c r="C207" s="37" t="s">
        <v>10</v>
      </c>
      <c r="D207" s="38" t="e">
        <f>#REF!+#REF!</f>
        <v>#REF!</v>
      </c>
      <c r="E207" s="38" t="e">
        <f>#REF!+#REF!</f>
        <v>#REF!</v>
      </c>
      <c r="F207" s="38">
        <v>0</v>
      </c>
      <c r="G207" s="38" t="e">
        <f>#REF!+#REF!</f>
        <v>#REF!</v>
      </c>
      <c r="H207" s="47"/>
      <c r="I207" s="39">
        <f>I210+I213</f>
        <v>0</v>
      </c>
      <c r="J207" s="39">
        <f>J210+J213</f>
        <v>0</v>
      </c>
    </row>
    <row r="208" spans="1:10" s="27" customFormat="1" ht="18" customHeight="1" x14ac:dyDescent="0.2">
      <c r="A208" s="95" t="s">
        <v>38</v>
      </c>
      <c r="B208" s="95" t="s">
        <v>75</v>
      </c>
      <c r="C208" s="43" t="s">
        <v>25</v>
      </c>
      <c r="D208" s="40" t="e">
        <f>D209+D210</f>
        <v>#REF!</v>
      </c>
      <c r="E208" s="40" t="e">
        <f>E209+E210</f>
        <v>#REF!</v>
      </c>
      <c r="F208" s="40">
        <f>F209+F210</f>
        <v>35105.800000000003</v>
      </c>
      <c r="G208" s="40" t="e">
        <f>G209+G210</f>
        <v>#REF!</v>
      </c>
      <c r="H208" s="57"/>
      <c r="I208" s="44">
        <f>I209+I210</f>
        <v>39126.699999999997</v>
      </c>
      <c r="J208" s="44">
        <f>J209+J210</f>
        <v>18726.599999999999</v>
      </c>
    </row>
    <row r="209" spans="1:10" ht="16.5" customHeight="1" x14ac:dyDescent="0.2">
      <c r="A209" s="95"/>
      <c r="B209" s="95"/>
      <c r="C209" s="43" t="s">
        <v>81</v>
      </c>
      <c r="D209" s="40" t="e">
        <f>#REF!+#REF!</f>
        <v>#REF!</v>
      </c>
      <c r="E209" s="40" t="e">
        <f>#REF!+#REF!</f>
        <v>#REF!</v>
      </c>
      <c r="F209" s="40">
        <v>35105.800000000003</v>
      </c>
      <c r="G209" s="40" t="e">
        <f>#REF!+#REF!</f>
        <v>#REF!</v>
      </c>
      <c r="H209" s="57"/>
      <c r="I209" s="44">
        <v>39126.699999999997</v>
      </c>
      <c r="J209" s="44">
        <v>18726.599999999999</v>
      </c>
    </row>
    <row r="210" spans="1:10" ht="16.5" customHeight="1" x14ac:dyDescent="0.2">
      <c r="A210" s="95"/>
      <c r="B210" s="95"/>
      <c r="C210" s="43" t="s">
        <v>10</v>
      </c>
      <c r="D210" s="40" t="e">
        <f>#REF!+#REF!</f>
        <v>#REF!</v>
      </c>
      <c r="E210" s="40" t="e">
        <f>#REF!+#REF!</f>
        <v>#REF!</v>
      </c>
      <c r="F210" s="40"/>
      <c r="G210" s="40" t="e">
        <f>#REF!+#REF!</f>
        <v>#REF!</v>
      </c>
      <c r="H210" s="57"/>
      <c r="I210" s="44">
        <v>0</v>
      </c>
      <c r="J210" s="44">
        <v>0</v>
      </c>
    </row>
    <row r="211" spans="1:10" ht="15" customHeight="1" x14ac:dyDescent="0.2">
      <c r="A211" s="95" t="s">
        <v>38</v>
      </c>
      <c r="B211" s="95" t="s">
        <v>74</v>
      </c>
      <c r="C211" s="43" t="s">
        <v>25</v>
      </c>
      <c r="D211" s="38"/>
      <c r="E211" s="38"/>
      <c r="F211" s="38"/>
      <c r="G211" s="38"/>
      <c r="H211" s="47"/>
      <c r="I211" s="44">
        <f>I212+I213</f>
        <v>6726.4</v>
      </c>
      <c r="J211" s="44">
        <f>J212+J213</f>
        <v>503.4</v>
      </c>
    </row>
    <row r="212" spans="1:10" ht="19.5" customHeight="1" x14ac:dyDescent="0.2">
      <c r="A212" s="95"/>
      <c r="B212" s="95"/>
      <c r="C212" s="43" t="s">
        <v>81</v>
      </c>
      <c r="D212" s="38"/>
      <c r="E212" s="38"/>
      <c r="F212" s="38"/>
      <c r="G212" s="38"/>
      <c r="H212" s="47"/>
      <c r="I212" s="44">
        <v>6726.4</v>
      </c>
      <c r="J212" s="44">
        <v>503.4</v>
      </c>
    </row>
    <row r="213" spans="1:10" ht="19.5" customHeight="1" x14ac:dyDescent="0.2">
      <c r="A213" s="95"/>
      <c r="B213" s="95"/>
      <c r="C213" s="43" t="s">
        <v>10</v>
      </c>
      <c r="D213" s="38"/>
      <c r="E213" s="38"/>
      <c r="F213" s="38"/>
      <c r="G213" s="38"/>
      <c r="H213" s="47"/>
      <c r="I213" s="44">
        <v>0</v>
      </c>
      <c r="J213" s="44">
        <v>0</v>
      </c>
    </row>
    <row r="214" spans="1:10" ht="24.75" customHeight="1" x14ac:dyDescent="0.2">
      <c r="A214" s="48"/>
      <c r="B214" s="49"/>
      <c r="C214" s="50"/>
      <c r="D214" s="51"/>
      <c r="E214" s="51"/>
      <c r="F214" s="51"/>
      <c r="G214" s="51"/>
    </row>
    <row r="215" spans="1:10" ht="17.25" customHeight="1" x14ac:dyDescent="0.25">
      <c r="A215" s="74" t="s">
        <v>87</v>
      </c>
      <c r="B215" s="9"/>
      <c r="C215" s="64"/>
      <c r="D215" s="65"/>
      <c r="E215" s="66"/>
      <c r="F215" s="65"/>
      <c r="G215" s="67"/>
      <c r="H215" s="68"/>
      <c r="I215" s="68"/>
      <c r="J215" s="68"/>
    </row>
    <row r="216" spans="1:10" ht="15.75" x14ac:dyDescent="0.25">
      <c r="A216" s="75" t="s">
        <v>88</v>
      </c>
      <c r="B216" s="9"/>
      <c r="C216" s="64"/>
      <c r="D216" s="65"/>
      <c r="E216" s="66"/>
      <c r="F216" s="65"/>
      <c r="G216" s="67"/>
      <c r="H216" s="68"/>
      <c r="I216" s="87" t="s">
        <v>89</v>
      </c>
      <c r="J216" s="87"/>
    </row>
    <row r="220" spans="1:10" x14ac:dyDescent="0.2">
      <c r="C220" s="28"/>
    </row>
    <row r="221" spans="1:10" x14ac:dyDescent="0.2">
      <c r="C221" s="28"/>
    </row>
    <row r="222" spans="1:10" x14ac:dyDescent="0.2">
      <c r="C222" s="28"/>
    </row>
    <row r="223" spans="1:10" x14ac:dyDescent="0.2">
      <c r="C223" s="28"/>
    </row>
    <row r="224" spans="1:10" x14ac:dyDescent="0.2">
      <c r="C224" s="28"/>
    </row>
    <row r="225" spans="3:3" x14ac:dyDescent="0.2">
      <c r="C225" s="28"/>
    </row>
    <row r="226" spans="3:3" x14ac:dyDescent="0.2">
      <c r="C226" s="28"/>
    </row>
  </sheetData>
  <mergeCells count="68">
    <mergeCell ref="B25:B27"/>
    <mergeCell ref="A25:A27"/>
    <mergeCell ref="B52:B58"/>
    <mergeCell ref="A52:A58"/>
    <mergeCell ref="B44:B51"/>
    <mergeCell ref="A44:A51"/>
    <mergeCell ref="A28:A30"/>
    <mergeCell ref="B28:B30"/>
    <mergeCell ref="A205:A207"/>
    <mergeCell ref="B205:B207"/>
    <mergeCell ref="A208:A210"/>
    <mergeCell ref="B208:B210"/>
    <mergeCell ref="I216:J216"/>
    <mergeCell ref="A211:A213"/>
    <mergeCell ref="B211:B213"/>
    <mergeCell ref="A196:A202"/>
    <mergeCell ref="B196:B202"/>
    <mergeCell ref="A189:A195"/>
    <mergeCell ref="B189:B195"/>
    <mergeCell ref="B203:B204"/>
    <mergeCell ref="A203:A204"/>
    <mergeCell ref="A151:A155"/>
    <mergeCell ref="B151:B155"/>
    <mergeCell ref="A156:A162"/>
    <mergeCell ref="B156:B162"/>
    <mergeCell ref="A163:A169"/>
    <mergeCell ref="B163:B169"/>
    <mergeCell ref="B170:B176"/>
    <mergeCell ref="A177:A181"/>
    <mergeCell ref="B177:B181"/>
    <mergeCell ref="A182:A188"/>
    <mergeCell ref="B182:B188"/>
    <mergeCell ref="A132:A138"/>
    <mergeCell ref="B132:B138"/>
    <mergeCell ref="A139:A143"/>
    <mergeCell ref="B139:B143"/>
    <mergeCell ref="A144:A150"/>
    <mergeCell ref="B144:B150"/>
    <mergeCell ref="A111:A117"/>
    <mergeCell ref="B111:B117"/>
    <mergeCell ref="A118:A124"/>
    <mergeCell ref="B118:B124"/>
    <mergeCell ref="A125:A131"/>
    <mergeCell ref="B125:B131"/>
    <mergeCell ref="A76:A96"/>
    <mergeCell ref="B76:B96"/>
    <mergeCell ref="A97:A103"/>
    <mergeCell ref="B97:B103"/>
    <mergeCell ref="A104:A110"/>
    <mergeCell ref="B104:B110"/>
    <mergeCell ref="A59:A65"/>
    <mergeCell ref="B59:B65"/>
    <mergeCell ref="A66:A70"/>
    <mergeCell ref="B66:B70"/>
    <mergeCell ref="A71:A75"/>
    <mergeCell ref="B71:B75"/>
    <mergeCell ref="A12:A19"/>
    <mergeCell ref="B12:B19"/>
    <mergeCell ref="A20:A24"/>
    <mergeCell ref="B20:B24"/>
    <mergeCell ref="A5:J5"/>
    <mergeCell ref="A6:J6"/>
    <mergeCell ref="A7:J7"/>
    <mergeCell ref="A9:A10"/>
    <mergeCell ref="B9:B10"/>
    <mergeCell ref="C9:C10"/>
    <mergeCell ref="D9:G9"/>
    <mergeCell ref="I9:J9"/>
  </mergeCells>
  <pageMargins left="0.70866141732283472" right="0" top="0.15748031496062992" bottom="0.39370078740157483" header="0.31496062992125984" footer="0.31496062992125984"/>
  <pageSetup paperSize="9" scale="72" orientation="portrait" r:id="rId1"/>
  <rowBreaks count="1" manualBreakCount="1">
    <brk id="2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ф.20 за 9 мес.2021 г.</vt:lpstr>
      <vt:lpstr>ф.21</vt:lpstr>
      <vt:lpstr>'ф.20 за 9 мес.2021 г.'!Область_печати</vt:lpstr>
      <vt:lpstr>ф.21!Область_печати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Lyaca</dc:creator>
  <dc:description>POI HSSF rep:2.40.0.53</dc:description>
  <cp:lastModifiedBy>DreevaZh</cp:lastModifiedBy>
  <cp:lastPrinted>2021-10-20T06:14:18Z</cp:lastPrinted>
  <dcterms:created xsi:type="dcterms:W3CDTF">2017-03-02T14:54:51Z</dcterms:created>
  <dcterms:modified xsi:type="dcterms:W3CDTF">2021-10-20T06:15:26Z</dcterms:modified>
</cp:coreProperties>
</file>