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ЕЛАЮ  ЗА 2023 отчет по госпрограмме\!!!!! ОТЧЕТ за 2023 год предвар в марте\Делаю отчет за 2023 год\это верно\УЖЕ ОТЧЕТ ОК\"/>
    </mc:Choice>
  </mc:AlternateContent>
  <bookViews>
    <workbookView xWindow="0" yWindow="0" windowWidth="28800" windowHeight="11835" tabRatio="601" activeTab="1"/>
  </bookViews>
  <sheets>
    <sheet name="ф20 за 2023 год" sheetId="21" r:id="rId1"/>
    <sheet name="ф.21 за 2023 год" sheetId="22" r:id="rId2"/>
  </sheets>
  <calcPr calcId="152511"/>
</workbook>
</file>

<file path=xl/calcChain.xml><?xml version="1.0" encoding="utf-8"?>
<calcChain xmlns="http://schemas.openxmlformats.org/spreadsheetml/2006/main">
  <c r="I106" i="21" l="1"/>
  <c r="J104" i="21"/>
  <c r="I24" i="21"/>
  <c r="I192" i="21"/>
  <c r="I175" i="21" s="1"/>
  <c r="J68" i="22"/>
  <c r="H21" i="21"/>
  <c r="I68" i="22"/>
  <c r="J69" i="22"/>
  <c r="I69" i="22"/>
  <c r="J174" i="22"/>
  <c r="J173" i="22" s="1"/>
  <c r="J192" i="21"/>
  <c r="J175" i="21" s="1"/>
  <c r="J167" i="21" s="1"/>
  <c r="J166" i="21" s="1"/>
  <c r="J194" i="21"/>
  <c r="I194" i="21"/>
  <c r="H168" i="21"/>
  <c r="I172" i="21"/>
  <c r="J172" i="21"/>
  <c r="H172" i="21"/>
  <c r="I174" i="22"/>
  <c r="J175" i="22"/>
  <c r="I175" i="22"/>
  <c r="J135" i="21"/>
  <c r="J128" i="21" s="1"/>
  <c r="H129" i="21"/>
  <c r="J129" i="21"/>
  <c r="I129" i="21"/>
  <c r="J132" i="21"/>
  <c r="I132" i="21"/>
  <c r="I125" i="21" s="1"/>
  <c r="J125" i="21"/>
  <c r="J126" i="21"/>
  <c r="I126" i="21"/>
  <c r="J124" i="21"/>
  <c r="I104" i="21"/>
  <c r="I124" i="21" l="1"/>
  <c r="I93" i="21" l="1"/>
  <c r="I31" i="21" l="1"/>
  <c r="J31" i="21"/>
  <c r="H38" i="21"/>
  <c r="I38" i="21"/>
  <c r="J38" i="21"/>
  <c r="J57" i="21"/>
  <c r="I57" i="21"/>
  <c r="I51" i="21"/>
  <c r="I50" i="21" s="1"/>
  <c r="J24" i="21"/>
  <c r="J134" i="21" l="1"/>
  <c r="H99" i="21"/>
  <c r="I167" i="21"/>
  <c r="J26" i="21" l="1"/>
  <c r="J197" i="22" l="1"/>
  <c r="I197" i="22"/>
  <c r="I178" i="22"/>
  <c r="I173" i="22" l="1"/>
  <c r="J206" i="22"/>
  <c r="I206" i="22"/>
  <c r="G205" i="22"/>
  <c r="E205" i="22"/>
  <c r="D205" i="22"/>
  <c r="G204" i="22"/>
  <c r="E204" i="22"/>
  <c r="D204" i="22"/>
  <c r="J203" i="22"/>
  <c r="I203" i="22"/>
  <c r="F203" i="22"/>
  <c r="J202" i="22"/>
  <c r="I202" i="22"/>
  <c r="G202" i="22"/>
  <c r="E202" i="22"/>
  <c r="D202" i="22"/>
  <c r="J201" i="22"/>
  <c r="I201" i="22"/>
  <c r="G201" i="22"/>
  <c r="G200" i="22" s="1"/>
  <c r="E201" i="22"/>
  <c r="D201" i="22"/>
  <c r="F200" i="22"/>
  <c r="J194" i="22"/>
  <c r="I194" i="22"/>
  <c r="G189" i="22"/>
  <c r="E189" i="22"/>
  <c r="D189" i="22"/>
  <c r="G186" i="22"/>
  <c r="E186" i="22"/>
  <c r="D186" i="22"/>
  <c r="J185" i="22"/>
  <c r="I185" i="22"/>
  <c r="G182" i="22"/>
  <c r="E182" i="22"/>
  <c r="D182" i="22"/>
  <c r="G179" i="22"/>
  <c r="E179" i="22"/>
  <c r="D179" i="22"/>
  <c r="J178" i="22"/>
  <c r="G177" i="22"/>
  <c r="E177" i="22"/>
  <c r="D177" i="22"/>
  <c r="G176" i="22"/>
  <c r="E176" i="22"/>
  <c r="D176" i="22"/>
  <c r="G174" i="22"/>
  <c r="E174" i="22"/>
  <c r="D174" i="22"/>
  <c r="F173" i="22"/>
  <c r="G170" i="22"/>
  <c r="E170" i="22"/>
  <c r="D170" i="22"/>
  <c r="G169" i="22"/>
  <c r="G167" i="22" s="1"/>
  <c r="E169" i="22"/>
  <c r="E167" i="22" s="1"/>
  <c r="D167" i="22"/>
  <c r="G163" i="22"/>
  <c r="E163" i="22"/>
  <c r="D163" i="22"/>
  <c r="G160" i="22"/>
  <c r="E160" i="22"/>
  <c r="D160" i="22"/>
  <c r="J159" i="22"/>
  <c r="I159" i="22"/>
  <c r="G149" i="22"/>
  <c r="E149" i="22"/>
  <c r="D149" i="22"/>
  <c r="G148" i="22"/>
  <c r="E148" i="22"/>
  <c r="D148" i="22"/>
  <c r="J147" i="22"/>
  <c r="I147" i="22"/>
  <c r="G144" i="22"/>
  <c r="E144" i="22"/>
  <c r="D144" i="22"/>
  <c r="G141" i="22"/>
  <c r="E141" i="22"/>
  <c r="D141" i="22"/>
  <c r="J140" i="22"/>
  <c r="I140" i="22"/>
  <c r="G137" i="22"/>
  <c r="E137" i="22"/>
  <c r="D137" i="22"/>
  <c r="G136" i="22"/>
  <c r="E136" i="22"/>
  <c r="D136" i="22"/>
  <c r="J135" i="22"/>
  <c r="I135" i="22"/>
  <c r="G132" i="22"/>
  <c r="E132" i="22"/>
  <c r="D132" i="22"/>
  <c r="G129" i="22"/>
  <c r="E129" i="22"/>
  <c r="D129" i="22"/>
  <c r="J128" i="22"/>
  <c r="I128" i="22"/>
  <c r="G125" i="22"/>
  <c r="E125" i="22"/>
  <c r="D125" i="22"/>
  <c r="G122" i="22"/>
  <c r="E122" i="22"/>
  <c r="D122" i="22"/>
  <c r="G120" i="22"/>
  <c r="G118" i="22" s="1"/>
  <c r="E120" i="22"/>
  <c r="E118" i="22" s="1"/>
  <c r="D118" i="22"/>
  <c r="G117" i="22"/>
  <c r="G115" i="22" s="1"/>
  <c r="E117" i="22"/>
  <c r="E115" i="22" s="1"/>
  <c r="D115" i="22"/>
  <c r="G113" i="22"/>
  <c r="G111" i="22" s="1"/>
  <c r="J107" i="22"/>
  <c r="E111" i="22"/>
  <c r="D111" i="22"/>
  <c r="G110" i="22"/>
  <c r="E110" i="22"/>
  <c r="E108" i="22" s="1"/>
  <c r="G108" i="22"/>
  <c r="D108" i="22"/>
  <c r="I107" i="22"/>
  <c r="G104" i="22"/>
  <c r="E104" i="22"/>
  <c r="D104" i="22"/>
  <c r="G101" i="22"/>
  <c r="E101" i="22"/>
  <c r="D101" i="22"/>
  <c r="G97" i="22"/>
  <c r="E97" i="22"/>
  <c r="D97" i="22"/>
  <c r="G95" i="22"/>
  <c r="G94" i="22" s="1"/>
  <c r="E95" i="22"/>
  <c r="E94" i="22" s="1"/>
  <c r="D95" i="22"/>
  <c r="D94" i="22" s="1"/>
  <c r="J93" i="22"/>
  <c r="I93" i="22"/>
  <c r="G90" i="22"/>
  <c r="E90" i="22"/>
  <c r="E86" i="22" s="1"/>
  <c r="D90" i="22"/>
  <c r="D86" i="22" s="1"/>
  <c r="G87" i="22"/>
  <c r="G83" i="22"/>
  <c r="E83" i="22"/>
  <c r="D83" i="22"/>
  <c r="G81" i="22"/>
  <c r="G80" i="22" s="1"/>
  <c r="E81" i="22"/>
  <c r="E80" i="22" s="1"/>
  <c r="D81" i="22"/>
  <c r="D80" i="22" s="1"/>
  <c r="G76" i="22"/>
  <c r="E76" i="22"/>
  <c r="D76" i="22"/>
  <c r="G73" i="22"/>
  <c r="E73" i="22"/>
  <c r="D73" i="22"/>
  <c r="J72" i="22"/>
  <c r="I72" i="22"/>
  <c r="D71" i="22"/>
  <c r="G70" i="22"/>
  <c r="E70" i="22"/>
  <c r="D70" i="22"/>
  <c r="G68" i="22"/>
  <c r="E68" i="22"/>
  <c r="D68" i="22"/>
  <c r="G66" i="22"/>
  <c r="E66" i="22"/>
  <c r="D66" i="22"/>
  <c r="G64" i="22"/>
  <c r="E64" i="22"/>
  <c r="D64" i="22"/>
  <c r="D63" i="22" s="1"/>
  <c r="J63" i="22"/>
  <c r="I63" i="22"/>
  <c r="G60" i="22"/>
  <c r="E60" i="22"/>
  <c r="D60" i="22"/>
  <c r="G57" i="22"/>
  <c r="E57" i="22"/>
  <c r="D57" i="22"/>
  <c r="J56" i="22"/>
  <c r="I56" i="22"/>
  <c r="G53" i="22"/>
  <c r="G49" i="22" s="1"/>
  <c r="E53" i="22"/>
  <c r="E49" i="22" s="1"/>
  <c r="D53" i="22"/>
  <c r="D49" i="22" s="1"/>
  <c r="J49" i="22"/>
  <c r="I49" i="22"/>
  <c r="G46" i="22"/>
  <c r="E46" i="22"/>
  <c r="D46" i="22"/>
  <c r="G43" i="22"/>
  <c r="E43" i="22"/>
  <c r="D43" i="22"/>
  <c r="G32" i="22"/>
  <c r="G27" i="22" s="1"/>
  <c r="E32" i="22"/>
  <c r="D32" i="22"/>
  <c r="G30" i="22"/>
  <c r="G29" i="22" s="1"/>
  <c r="E30" i="22"/>
  <c r="E29" i="22" s="1"/>
  <c r="D30" i="22"/>
  <c r="D29" i="22" s="1"/>
  <c r="J25" i="22"/>
  <c r="I25" i="22"/>
  <c r="F25" i="22"/>
  <c r="J24" i="22"/>
  <c r="J11" i="22" s="1"/>
  <c r="I24" i="22"/>
  <c r="J23" i="22"/>
  <c r="I23" i="22"/>
  <c r="G23" i="22"/>
  <c r="E23" i="22"/>
  <c r="D23" i="22"/>
  <c r="J17" i="22"/>
  <c r="I17" i="22"/>
  <c r="G17" i="22"/>
  <c r="F17" i="22"/>
  <c r="E17" i="22"/>
  <c r="D17" i="22"/>
  <c r="G10" i="22"/>
  <c r="E10" i="22"/>
  <c r="D10" i="22"/>
  <c r="J227" i="21"/>
  <c r="I227" i="21"/>
  <c r="H227" i="21"/>
  <c r="J224" i="21"/>
  <c r="I224" i="21"/>
  <c r="H224" i="21"/>
  <c r="J220" i="21"/>
  <c r="I220" i="21"/>
  <c r="H220" i="21"/>
  <c r="J217" i="21"/>
  <c r="I217" i="21"/>
  <c r="I216" i="21" s="1"/>
  <c r="H217" i="21"/>
  <c r="J216" i="21"/>
  <c r="J215" i="21"/>
  <c r="J213" i="21" s="1"/>
  <c r="I215" i="21"/>
  <c r="H215" i="21"/>
  <c r="J214" i="21"/>
  <c r="I214" i="21"/>
  <c r="H214" i="21"/>
  <c r="H213" i="21"/>
  <c r="J212" i="21"/>
  <c r="I212" i="21"/>
  <c r="H212" i="21"/>
  <c r="J211" i="21"/>
  <c r="J210" i="21" s="1"/>
  <c r="I211" i="21"/>
  <c r="H211" i="21"/>
  <c r="H210" i="21" s="1"/>
  <c r="H209" i="21" s="1"/>
  <c r="J206" i="21"/>
  <c r="I206" i="21"/>
  <c r="H206" i="21"/>
  <c r="J203" i="21"/>
  <c r="I203" i="21"/>
  <c r="I202" i="21" s="1"/>
  <c r="H203" i="21"/>
  <c r="J199" i="21"/>
  <c r="I199" i="21"/>
  <c r="H199" i="21"/>
  <c r="J196" i="21"/>
  <c r="J195" i="21" s="1"/>
  <c r="I196" i="21"/>
  <c r="H196" i="21"/>
  <c r="H195" i="21" s="1"/>
  <c r="I193" i="21"/>
  <c r="J193" i="21"/>
  <c r="J178" i="21" s="1"/>
  <c r="H193" i="21"/>
  <c r="H178" i="21" s="1"/>
  <c r="H190" i="21"/>
  <c r="J188" i="21"/>
  <c r="H188" i="21"/>
  <c r="J186" i="21"/>
  <c r="I186" i="21"/>
  <c r="I174" i="21" s="1"/>
  <c r="H186" i="21"/>
  <c r="J183" i="21"/>
  <c r="I183" i="21"/>
  <c r="I177" i="21" s="1"/>
  <c r="H183" i="21"/>
  <c r="J181" i="21"/>
  <c r="J174" i="21" s="1"/>
  <c r="H181" i="21"/>
  <c r="H175" i="21"/>
  <c r="H167" i="21" s="1"/>
  <c r="I166" i="21"/>
  <c r="H15" i="21"/>
  <c r="J162" i="21"/>
  <c r="I162" i="21"/>
  <c r="H162" i="21"/>
  <c r="J159" i="21"/>
  <c r="I159" i="21"/>
  <c r="H159" i="21"/>
  <c r="J155" i="21"/>
  <c r="I155" i="21"/>
  <c r="H155" i="21"/>
  <c r="J152" i="21"/>
  <c r="I152" i="21"/>
  <c r="H152" i="21"/>
  <c r="H151" i="21" s="1"/>
  <c r="J148" i="21"/>
  <c r="I148" i="21"/>
  <c r="H148" i="21"/>
  <c r="J145" i="21"/>
  <c r="I145" i="21"/>
  <c r="I144" i="21" s="1"/>
  <c r="H145" i="21"/>
  <c r="J141" i="21"/>
  <c r="I141" i="21"/>
  <c r="H141" i="21"/>
  <c r="J138" i="21"/>
  <c r="I138" i="21"/>
  <c r="I137" i="21" s="1"/>
  <c r="H138" i="21"/>
  <c r="I135" i="21"/>
  <c r="H135" i="21"/>
  <c r="H128" i="21" s="1"/>
  <c r="H127" i="21" s="1"/>
  <c r="H134" i="21"/>
  <c r="H132" i="21"/>
  <c r="J131" i="21"/>
  <c r="J130" i="21" s="1"/>
  <c r="I131" i="21"/>
  <c r="H131" i="21"/>
  <c r="H130" i="21" s="1"/>
  <c r="H126" i="21"/>
  <c r="J120" i="21"/>
  <c r="I120" i="21"/>
  <c r="H120" i="21"/>
  <c r="J117" i="21"/>
  <c r="I117" i="21"/>
  <c r="I116" i="21" s="1"/>
  <c r="H117" i="21"/>
  <c r="J113" i="21"/>
  <c r="I113" i="21"/>
  <c r="H113" i="21"/>
  <c r="J110" i="21"/>
  <c r="I110" i="21"/>
  <c r="H110" i="21"/>
  <c r="H107" i="21"/>
  <c r="H93" i="21" s="1"/>
  <c r="J106" i="21"/>
  <c r="H106" i="21"/>
  <c r="J90" i="21"/>
  <c r="I103" i="21"/>
  <c r="I102" i="21" s="1"/>
  <c r="H104" i="21"/>
  <c r="H103" i="21" s="1"/>
  <c r="J99" i="21"/>
  <c r="I99" i="21"/>
  <c r="J96" i="21"/>
  <c r="J95" i="21" s="1"/>
  <c r="I96" i="21"/>
  <c r="H96" i="21"/>
  <c r="H95" i="21" s="1"/>
  <c r="J94" i="21"/>
  <c r="I94" i="21"/>
  <c r="H94" i="21"/>
  <c r="H84" i="21" s="1"/>
  <c r="J93" i="21"/>
  <c r="J91" i="21"/>
  <c r="J81" i="21" s="1"/>
  <c r="I91" i="21"/>
  <c r="H91" i="21"/>
  <c r="H81" i="21" s="1"/>
  <c r="J75" i="21"/>
  <c r="I75" i="21"/>
  <c r="H75" i="21"/>
  <c r="H73" i="21"/>
  <c r="H31" i="21" s="1"/>
  <c r="J72" i="21"/>
  <c r="I72" i="21"/>
  <c r="J68" i="21"/>
  <c r="I68" i="21"/>
  <c r="H68" i="21"/>
  <c r="J65" i="21"/>
  <c r="I65" i="21"/>
  <c r="H65" i="21"/>
  <c r="J51" i="21"/>
  <c r="J50" i="21" s="1"/>
  <c r="H51" i="21"/>
  <c r="H50" i="21" s="1"/>
  <c r="J47" i="21"/>
  <c r="I47" i="21"/>
  <c r="H47" i="21"/>
  <c r="J44" i="21"/>
  <c r="I44" i="21"/>
  <c r="H44" i="21"/>
  <c r="J42" i="21"/>
  <c r="I42" i="21"/>
  <c r="H42" i="21"/>
  <c r="J41" i="21"/>
  <c r="J40" i="21" s="1"/>
  <c r="I41" i="21"/>
  <c r="H41" i="21"/>
  <c r="H40" i="21" s="1"/>
  <c r="I40" i="21"/>
  <c r="J39" i="21"/>
  <c r="J37" i="21" s="1"/>
  <c r="I39" i="21"/>
  <c r="I37" i="21" s="1"/>
  <c r="H39" i="21"/>
  <c r="H37" i="21" s="1"/>
  <c r="J35" i="21"/>
  <c r="I35" i="21"/>
  <c r="H35" i="21"/>
  <c r="J34" i="21"/>
  <c r="I34" i="21"/>
  <c r="H34" i="21"/>
  <c r="H33" i="21" s="1"/>
  <c r="J32" i="21"/>
  <c r="I32" i="21"/>
  <c r="H32" i="21"/>
  <c r="I26" i="21"/>
  <c r="H26" i="21"/>
  <c r="J23" i="21"/>
  <c r="J22" i="21" s="1"/>
  <c r="I23" i="21"/>
  <c r="I22" i="21" s="1"/>
  <c r="H23" i="21"/>
  <c r="J20" i="21"/>
  <c r="I20" i="21"/>
  <c r="H20" i="21"/>
  <c r="J16" i="21"/>
  <c r="I16" i="21"/>
  <c r="H16" i="21"/>
  <c r="J15" i="21"/>
  <c r="I15" i="21"/>
  <c r="E72" i="22" l="1"/>
  <c r="D12" i="22"/>
  <c r="I95" i="21"/>
  <c r="I173" i="21"/>
  <c r="H64" i="21"/>
  <c r="H216" i="21"/>
  <c r="J14" i="21"/>
  <c r="J30" i="21"/>
  <c r="J64" i="21"/>
  <c r="H19" i="21"/>
  <c r="H72" i="21"/>
  <c r="H71" i="21" s="1"/>
  <c r="H83" i="21"/>
  <c r="H82" i="21" s="1"/>
  <c r="J92" i="21"/>
  <c r="J87" i="21" s="1"/>
  <c r="J71" i="21"/>
  <c r="I109" i="21"/>
  <c r="I180" i="21"/>
  <c r="I71" i="21"/>
  <c r="D28" i="22"/>
  <c r="E24" i="22"/>
  <c r="G56" i="22"/>
  <c r="E63" i="22"/>
  <c r="E12" i="22"/>
  <c r="D13" i="22"/>
  <c r="D11" i="22" s="1"/>
  <c r="D9" i="22" s="1"/>
  <c r="G121" i="22"/>
  <c r="D140" i="22"/>
  <c r="D147" i="22"/>
  <c r="G159" i="22"/>
  <c r="D166" i="22"/>
  <c r="D175" i="22"/>
  <c r="G175" i="22"/>
  <c r="G173" i="22" s="1"/>
  <c r="G185" i="22"/>
  <c r="E200" i="22"/>
  <c r="G203" i="22"/>
  <c r="J202" i="21"/>
  <c r="H202" i="21"/>
  <c r="H36" i="21"/>
  <c r="I134" i="21"/>
  <c r="I128" i="21"/>
  <c r="I127" i="21" s="1"/>
  <c r="I123" i="21" s="1"/>
  <c r="I33" i="21"/>
  <c r="I84" i="21"/>
  <c r="I92" i="21"/>
  <c r="I87" i="21" s="1"/>
  <c r="H109" i="21"/>
  <c r="J116" i="21"/>
  <c r="H137" i="21"/>
  <c r="J137" i="21"/>
  <c r="H144" i="21"/>
  <c r="I158" i="21"/>
  <c r="H158" i="21"/>
  <c r="J180" i="21"/>
  <c r="I195" i="21"/>
  <c r="I210" i="21"/>
  <c r="J223" i="21"/>
  <c r="D69" i="22"/>
  <c r="D67" i="22" s="1"/>
  <c r="G12" i="22"/>
  <c r="D72" i="22"/>
  <c r="D79" i="22"/>
  <c r="G86" i="22"/>
  <c r="E93" i="22"/>
  <c r="E100" i="22"/>
  <c r="E128" i="22"/>
  <c r="I11" i="22"/>
  <c r="E28" i="22"/>
  <c r="E42" i="22"/>
  <c r="D42" i="22"/>
  <c r="J67" i="22"/>
  <c r="G72" i="22"/>
  <c r="E79" i="22"/>
  <c r="D93" i="22"/>
  <c r="D100" i="22"/>
  <c r="D121" i="22"/>
  <c r="G128" i="22"/>
  <c r="D135" i="22"/>
  <c r="G135" i="22"/>
  <c r="E140" i="22"/>
  <c r="E147" i="22"/>
  <c r="E159" i="22"/>
  <c r="E166" i="22"/>
  <c r="E175" i="22"/>
  <c r="G178" i="22"/>
  <c r="E178" i="22"/>
  <c r="D185" i="22"/>
  <c r="D200" i="22"/>
  <c r="J200" i="22"/>
  <c r="E203" i="22"/>
  <c r="J127" i="21"/>
  <c r="I19" i="21"/>
  <c r="I81" i="21"/>
  <c r="I14" i="21" s="1"/>
  <c r="I83" i="21"/>
  <c r="I82" i="21" s="1"/>
  <c r="J158" i="21"/>
  <c r="H116" i="21"/>
  <c r="I130" i="21"/>
  <c r="H185" i="21"/>
  <c r="H125" i="21"/>
  <c r="H124" i="21" s="1"/>
  <c r="H123" i="21" s="1"/>
  <c r="I151" i="21"/>
  <c r="H177" i="21"/>
  <c r="H171" i="21" s="1"/>
  <c r="H170" i="21" s="1"/>
  <c r="I30" i="21"/>
  <c r="J109" i="21"/>
  <c r="J177" i="21"/>
  <c r="J173" i="21" s="1"/>
  <c r="H43" i="21"/>
  <c r="I64" i="21"/>
  <c r="J103" i="21"/>
  <c r="J102" i="21" s="1"/>
  <c r="H166" i="21"/>
  <c r="H165" i="21" s="1"/>
  <c r="H223" i="21"/>
  <c r="H22" i="21"/>
  <c r="H14" i="21"/>
  <c r="H102" i="21"/>
  <c r="H180" i="21"/>
  <c r="I213" i="21"/>
  <c r="I223" i="21"/>
  <c r="I36" i="21"/>
  <c r="J83" i="21"/>
  <c r="J151" i="21"/>
  <c r="J144" i="21"/>
  <c r="H92" i="21"/>
  <c r="H87" i="21" s="1"/>
  <c r="I185" i="21"/>
  <c r="J185" i="21"/>
  <c r="J33" i="21"/>
  <c r="J43" i="21"/>
  <c r="J36" i="21"/>
  <c r="I43" i="21"/>
  <c r="I10" i="22"/>
  <c r="J22" i="22"/>
  <c r="G24" i="22"/>
  <c r="G22" i="22" s="1"/>
  <c r="I67" i="22"/>
  <c r="G100" i="22"/>
  <c r="E121" i="22"/>
  <c r="D173" i="22"/>
  <c r="D203" i="22"/>
  <c r="G79" i="22"/>
  <c r="G107" i="22"/>
  <c r="G147" i="22"/>
  <c r="D114" i="22"/>
  <c r="I200" i="22"/>
  <c r="G63" i="22"/>
  <c r="G140" i="22"/>
  <c r="G166" i="22"/>
  <c r="D56" i="22"/>
  <c r="G42" i="22"/>
  <c r="E56" i="22"/>
  <c r="G93" i="22"/>
  <c r="D107" i="22"/>
  <c r="E135" i="22"/>
  <c r="E185" i="22"/>
  <c r="J10" i="22"/>
  <c r="I22" i="22"/>
  <c r="D24" i="22"/>
  <c r="E107" i="22"/>
  <c r="D128" i="22"/>
  <c r="D159" i="22"/>
  <c r="D178" i="22"/>
  <c r="G28" i="22"/>
  <c r="G25" i="22" s="1"/>
  <c r="G26" i="22"/>
  <c r="H27" i="22" s="1"/>
  <c r="E173" i="22"/>
  <c r="E114" i="22"/>
  <c r="G114" i="22"/>
  <c r="D22" i="22"/>
  <c r="E22" i="22"/>
  <c r="E71" i="22"/>
  <c r="E13" i="22" s="1"/>
  <c r="E11" i="22" s="1"/>
  <c r="E9" i="22" s="1"/>
  <c r="G71" i="22"/>
  <c r="G13" i="22" s="1"/>
  <c r="J84" i="21"/>
  <c r="J19" i="21" s="1"/>
  <c r="J123" i="21"/>
  <c r="H30" i="21"/>
  <c r="H29" i="21" s="1"/>
  <c r="H18" i="21"/>
  <c r="H17" i="21" s="1"/>
  <c r="I178" i="21"/>
  <c r="I171" i="21"/>
  <c r="I190" i="21"/>
  <c r="J209" i="21"/>
  <c r="J80" i="21"/>
  <c r="J79" i="21" s="1"/>
  <c r="J89" i="21"/>
  <c r="J190" i="21"/>
  <c r="H90" i="21"/>
  <c r="I90" i="21"/>
  <c r="H174" i="21"/>
  <c r="J171" i="21" l="1"/>
  <c r="J170" i="21" s="1"/>
  <c r="J165" i="21" s="1"/>
  <c r="I209" i="21"/>
  <c r="I29" i="21"/>
  <c r="I9" i="22"/>
  <c r="I4" i="22" s="1"/>
  <c r="J18" i="21"/>
  <c r="J17" i="21" s="1"/>
  <c r="G11" i="22"/>
  <c r="G9" i="22" s="1"/>
  <c r="J13" i="21"/>
  <c r="J12" i="21" s="1"/>
  <c r="J29" i="21"/>
  <c r="H173" i="21"/>
  <c r="J9" i="22"/>
  <c r="J4" i="22" s="1"/>
  <c r="E69" i="22"/>
  <c r="E67" i="22" s="1"/>
  <c r="G69" i="22"/>
  <c r="G67" i="22" s="1"/>
  <c r="I170" i="21"/>
  <c r="I165" i="21" s="1"/>
  <c r="I18" i="21"/>
  <c r="I17" i="21" s="1"/>
  <c r="J86" i="21"/>
  <c r="J88" i="21"/>
  <c r="H80" i="21"/>
  <c r="H89" i="21"/>
  <c r="J82" i="21"/>
  <c r="J78" i="21" s="1"/>
  <c r="I80" i="21"/>
  <c r="I89" i="21"/>
  <c r="J11" i="21" l="1"/>
  <c r="J6" i="21" s="1"/>
  <c r="J85" i="21"/>
  <c r="I86" i="21"/>
  <c r="I88" i="21"/>
  <c r="I85" i="21" s="1"/>
  <c r="I13" i="21"/>
  <c r="I12" i="21" s="1"/>
  <c r="I11" i="21" s="1"/>
  <c r="I79" i="21"/>
  <c r="I78" i="21" s="1"/>
  <c r="H86" i="21"/>
  <c r="H88" i="21"/>
  <c r="H85" i="21" s="1"/>
  <c r="H79" i="21"/>
  <c r="H78" i="21" s="1"/>
  <c r="H13" i="21"/>
  <c r="H12" i="21" s="1"/>
  <c r="H11" i="21" s="1"/>
  <c r="H6" i="21" s="1"/>
  <c r="I6" i="21" l="1"/>
  <c r="K11" i="21"/>
</calcChain>
</file>

<file path=xl/comments1.xml><?xml version="1.0" encoding="utf-8"?>
<comments xmlns="http://schemas.openxmlformats.org/spreadsheetml/2006/main">
  <authors>
    <author>Elizaveta</author>
  </authors>
  <commentList>
    <comment ref="A36" authorId="0" shapeId="0">
      <text>
        <r>
          <rPr>
            <b/>
            <sz val="9"/>
            <color indexed="81"/>
            <rFont val="Tahoma"/>
            <family val="2"/>
            <charset val="204"/>
          </rPr>
          <t>Elizaveta: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<sst xmlns="http://schemas.openxmlformats.org/spreadsheetml/2006/main" count="1202" uniqueCount="102">
  <si>
    <t>973</t>
  </si>
  <si>
    <t>Финансовое обеспечение выполнения функций государственных органов, оказания услуг и выполнения работ</t>
  </si>
  <si>
    <t>932</t>
  </si>
  <si>
    <t>Код бюджетной классификации</t>
  </si>
  <si>
    <t>1</t>
  </si>
  <si>
    <t>2</t>
  </si>
  <si>
    <t>4</t>
  </si>
  <si>
    <t>07</t>
  </si>
  <si>
    <t>Государственная программа</t>
  </si>
  <si>
    <t>республиканский бюджет</t>
  </si>
  <si>
    <t>федеральный бюджет</t>
  </si>
  <si>
    <t>04</t>
  </si>
  <si>
    <t>02</t>
  </si>
  <si>
    <t>Содействие развитию дошкольного и общего образования</t>
  </si>
  <si>
    <t xml:space="preserve"> Развитие дополнительного образования детей и реализация мероприятий молодежной политики</t>
  </si>
  <si>
    <t>Статус структурного элемента</t>
  </si>
  <si>
    <t>Наименование структурного элемента</t>
  </si>
  <si>
    <t xml:space="preserve">Подпрограмма </t>
  </si>
  <si>
    <t>Основное мероприятия</t>
  </si>
  <si>
    <t>Развитие образования в Кабардино-Балкарской Республике</t>
  </si>
  <si>
    <t>ГРБС (координатор,исполнитель)</t>
  </si>
  <si>
    <t>ГРБС</t>
  </si>
  <si>
    <t>Объемы бюджетных ассигнований (тыс.руб.)</t>
  </si>
  <si>
    <t>сводная бюджетная роспись республиканского бюджета,бюджетов ГВФ на  отчетную дату</t>
  </si>
  <si>
    <t xml:space="preserve">кассовое исполнение </t>
  </si>
  <si>
    <t>всего,в том числе</t>
  </si>
  <si>
    <t>ГРБС (исполнитель государственной программы)</t>
  </si>
  <si>
    <t>ГРБС-исполнитель 1</t>
  </si>
  <si>
    <t>Развитие кадрового потенциала системы дошкольного и общего образования</t>
  </si>
  <si>
    <t>Социальная поддержка обучающихся в организациях профессионального образования</t>
  </si>
  <si>
    <t xml:space="preserve"> Поддержка талантливой молодежи в организациях профессионального образования</t>
  </si>
  <si>
    <t>ГП</t>
  </si>
  <si>
    <t>пГП</t>
  </si>
  <si>
    <t>ОМ</t>
  </si>
  <si>
    <t>Совершенствование управления системой образования</t>
  </si>
  <si>
    <t>Выявление и поддержка одаренных детей и молодежи</t>
  </si>
  <si>
    <t>Основное мероприятие</t>
  </si>
  <si>
    <t>Развитие инфраструктуры системы дошкольного и общего образования</t>
  </si>
  <si>
    <t>Реализация отдельных мероприятий приоритетного проекта "Создание современной образовательной среды для школьников"</t>
  </si>
  <si>
    <t>х</t>
  </si>
  <si>
    <t>09</t>
  </si>
  <si>
    <t>03</t>
  </si>
  <si>
    <t>05</t>
  </si>
  <si>
    <t>01</t>
  </si>
  <si>
    <t>Сводная бюджетная роспись республиканского бюджет, план  на 1 января отчетного года</t>
  </si>
  <si>
    <t>ГРБС -Минпросвещения КБР</t>
  </si>
  <si>
    <t>ГРБС-Минстрой КБР</t>
  </si>
  <si>
    <t>Содейстие развитию среднего профессионального образования и дополнительного профессионального обучения</t>
  </si>
  <si>
    <t>Региональный проект</t>
  </si>
  <si>
    <t>Успех каждого ребенка</t>
  </si>
  <si>
    <t>Современная школа</t>
  </si>
  <si>
    <t>Учитель будущего</t>
  </si>
  <si>
    <t>Цифровая образовательная среда</t>
  </si>
  <si>
    <t>Создание дополнительных мест  для детей в возрасте от полутора до трех лет в образовательных организациях, осуществляющих образовательную деятельность по образовательныи программам дошкольного образования</t>
  </si>
  <si>
    <t>Создание новых мест в общеобразовательных организациях</t>
  </si>
  <si>
    <t>Подпрограмма</t>
  </si>
  <si>
    <t>Источники ресурсного обеспечения</t>
  </si>
  <si>
    <t>Фактические расходы</t>
  </si>
  <si>
    <t>Оценка расходов</t>
  </si>
  <si>
    <t>государственные внебюджетные фонды Российской Федерации</t>
  </si>
  <si>
    <t>территориальные государственные внебюджетные фонды</t>
  </si>
  <si>
    <t>республиканский  бюджет КБР</t>
  </si>
  <si>
    <t>Информация</t>
  </si>
  <si>
    <t xml:space="preserve">Отчет </t>
  </si>
  <si>
    <t>Молодые профессионалы (повышение  конкурентоспособности профессионального образования)</t>
  </si>
  <si>
    <t>06</t>
  </si>
  <si>
    <t>всего, в том числе</t>
  </si>
  <si>
    <t>Содействие занятости женщин- создание условий дошкольного образования для детей в возрасте до трех лет</t>
  </si>
  <si>
    <t>Развитие современных механизмов и технологий дошкольного и общего образования</t>
  </si>
  <si>
    <t>Научно-методическое, методическое и кадровое обеспечение обучению языкам народов Кабардино-Балкарской Республики</t>
  </si>
  <si>
    <t>00</t>
  </si>
  <si>
    <t>ГРБС-Минкультуры КБР</t>
  </si>
  <si>
    <t>957</t>
  </si>
  <si>
    <t>13</t>
  </si>
  <si>
    <t xml:space="preserve">об использовании бюджетных ассигнований  на реализацию государственной программы </t>
  </si>
  <si>
    <t xml:space="preserve"> консолидированный  бюджет КБР</t>
  </si>
  <si>
    <t>5</t>
  </si>
  <si>
    <t>6</t>
  </si>
  <si>
    <t>таблица 21</t>
  </si>
  <si>
    <t>таблица 20</t>
  </si>
  <si>
    <t>А.Езаов</t>
  </si>
  <si>
    <t>Качество образования</t>
  </si>
  <si>
    <t>Развитие дополнительного образования детей, выявление и поддержка лиц, проявивших выдающиеся способности</t>
  </si>
  <si>
    <t>консолидированный  бюджет КБР</t>
  </si>
  <si>
    <t>Развитие среднего профессионального и дополнительного профессионального образования</t>
  </si>
  <si>
    <t xml:space="preserve">Содействие развитию среднего профессионального образования и дополнительного профессионального образования
</t>
  </si>
  <si>
    <t>Министр просвещения и науки Кабардино-Балкарской Республики</t>
  </si>
  <si>
    <t>А. Езаов</t>
  </si>
  <si>
    <t>Содействие развитию среднего профессионального образования и дополнительного профессионального образования</t>
  </si>
  <si>
    <t>Региональный проект "Успех каждого ребенка"</t>
  </si>
  <si>
    <t>Региональный проект "Содействие занятости женщин- создание условий дошкольного образования для детей в возрасте до трех лет"</t>
  </si>
  <si>
    <t>Региональный проект "Цифровая образовательная среда"</t>
  </si>
  <si>
    <t>Региональный проект "Современная школа"</t>
  </si>
  <si>
    <t>сводная бюджетная роспись республиканского бюджета,бюджетов ГВФ на отчетную дату</t>
  </si>
  <si>
    <t>ГРБС-Минмолодежи КБР</t>
  </si>
  <si>
    <t>991</t>
  </si>
  <si>
    <t>"Развитие образования в Кабардино-Балкарской Республике" за  2023 г.</t>
  </si>
  <si>
    <t>Оценка расходов (в  соответств. с ПП № 86-пп от 22.04.2020 г. в редакции от  06.12.2023 № 253-ПП)</t>
  </si>
  <si>
    <t>Региональный проект "Патриотическое воспитание граждан Российской Федерации"</t>
  </si>
  <si>
    <t>о расходах на реализацию целей государственной программы "Развитие образования                                                                                                              в Кабардино-Балкарской Республике" за   2023 г.</t>
  </si>
  <si>
    <t>Патриотическое воспитание граждан Российской Федерации</t>
  </si>
  <si>
    <t>сводная бюджетная роспись республиканского бюджет, план  на 1 января отчетного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</si>
</sst>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6" x14ac:knownFonts="1">
    <font>
      <sz val="10"/>
      <name val="Arial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1" fontId="6" fillId="0" borderId="0" xfId="0" applyNumberFormat="1" applyFont="1" applyFill="1" applyAlignment="1">
      <alignment horizontal="center"/>
    </xf>
    <xf numFmtId="164" fontId="4" fillId="0" borderId="0" xfId="0" applyNumberFormat="1" applyFont="1" applyFill="1"/>
    <xf numFmtId="0" fontId="2" fillId="0" borderId="0" xfId="0" applyFont="1" applyFill="1"/>
    <xf numFmtId="0" fontId="2" fillId="0" borderId="0" xfId="0" applyFont="1" applyFill="1" applyAlignment="1"/>
    <xf numFmtId="164" fontId="2" fillId="0" borderId="0" xfId="0" applyNumberFormat="1" applyFont="1" applyFill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 applyProtection="1">
      <alignment vertical="center" wrapText="1"/>
    </xf>
    <xf numFmtId="4" fontId="2" fillId="0" borderId="1" xfId="0" applyNumberFormat="1" applyFont="1" applyFill="1" applyBorder="1" applyAlignment="1" applyProtection="1">
      <alignment horizontal="right" vertical="center" wrapText="1"/>
    </xf>
    <xf numFmtId="0" fontId="2" fillId="0" borderId="1" xfId="0" applyFont="1" applyFill="1" applyBorder="1"/>
    <xf numFmtId="164" fontId="2" fillId="0" borderId="1" xfId="0" applyNumberFormat="1" applyFont="1" applyFill="1" applyBorder="1"/>
    <xf numFmtId="4" fontId="5" fillId="0" borderId="1" xfId="0" applyNumberFormat="1" applyFont="1" applyFill="1" applyBorder="1" applyAlignment="1" applyProtection="1">
      <alignment horizontal="right" vertical="center" wrapText="1"/>
    </xf>
    <xf numFmtId="0" fontId="5" fillId="0" borderId="0" xfId="0" applyFont="1" applyFill="1"/>
    <xf numFmtId="4" fontId="5" fillId="0" borderId="1" xfId="0" applyNumberFormat="1" applyFont="1" applyFill="1" applyBorder="1" applyAlignment="1" applyProtection="1">
      <alignment vertical="center" wrapText="1"/>
    </xf>
    <xf numFmtId="0" fontId="5" fillId="0" borderId="1" xfId="0" applyFont="1" applyFill="1" applyBorder="1"/>
    <xf numFmtId="164" fontId="5" fillId="0" borderId="1" xfId="0" applyNumberFormat="1" applyFont="1" applyFill="1" applyBorder="1"/>
    <xf numFmtId="4" fontId="5" fillId="0" borderId="1" xfId="0" applyNumberFormat="1" applyFont="1" applyFill="1" applyBorder="1"/>
    <xf numFmtId="49" fontId="2" fillId="0" borderId="0" xfId="0" applyNumberFormat="1" applyFont="1" applyFill="1" applyBorder="1" applyAlignment="1" applyProtection="1">
      <alignment horizontal="center" vertical="center" wrapText="1"/>
    </xf>
    <xf numFmtId="49" fontId="2" fillId="0" borderId="0" xfId="0" applyNumberFormat="1" applyFont="1" applyFill="1" applyBorder="1" applyAlignment="1" applyProtection="1">
      <alignment horizontal="left" vertical="center" wrapText="1"/>
    </xf>
    <xf numFmtId="4" fontId="2" fillId="0" borderId="0" xfId="0" applyNumberFormat="1" applyFont="1" applyFill="1" applyBorder="1" applyAlignment="1" applyProtection="1">
      <alignment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3" fontId="3" fillId="0" borderId="1" xfId="0" applyNumberFormat="1" applyFont="1" applyFill="1" applyBorder="1" applyAlignment="1" applyProtection="1">
      <alignment horizontal="center" vertical="center" wrapText="1"/>
    </xf>
    <xf numFmtId="3" fontId="1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right"/>
    </xf>
    <xf numFmtId="164" fontId="3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 applyProtection="1">
      <alignment horizontal="right" wrapText="1"/>
    </xf>
    <xf numFmtId="164" fontId="4" fillId="0" borderId="0" xfId="0" applyNumberFormat="1" applyFont="1" applyFill="1" applyBorder="1" applyAlignment="1">
      <alignment horizontal="center" wrapText="1"/>
    </xf>
    <xf numFmtId="4" fontId="4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4" fontId="5" fillId="0" borderId="0" xfId="0" applyNumberFormat="1" applyFont="1" applyFill="1"/>
    <xf numFmtId="0" fontId="9" fillId="0" borderId="0" xfId="0" applyFont="1" applyFill="1"/>
    <xf numFmtId="0" fontId="9" fillId="0" borderId="0" xfId="0" applyFont="1" applyFill="1" applyAlignment="1"/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>
      <alignment horizontal="center"/>
    </xf>
    <xf numFmtId="1" fontId="10" fillId="0" borderId="0" xfId="0" applyNumberFormat="1" applyFont="1" applyFill="1" applyAlignment="1">
      <alignment horizontal="center"/>
    </xf>
    <xf numFmtId="164" fontId="9" fillId="0" borderId="0" xfId="0" applyNumberFormat="1" applyFont="1" applyFill="1"/>
    <xf numFmtId="4" fontId="11" fillId="0" borderId="0" xfId="0" applyNumberFormat="1" applyFont="1" applyFill="1" applyBorder="1" applyAlignment="1">
      <alignment horizontal="center" wrapText="1"/>
    </xf>
    <xf numFmtId="4" fontId="12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4" fontId="9" fillId="0" borderId="0" xfId="0" applyNumberFormat="1" applyFont="1" applyFill="1" applyBorder="1" applyAlignment="1">
      <alignment horizontal="left" wrapText="1"/>
    </xf>
    <xf numFmtId="4" fontId="9" fillId="0" borderId="0" xfId="0" applyNumberFormat="1" applyFont="1" applyFill="1" applyBorder="1" applyAlignment="1">
      <alignment wrapText="1"/>
    </xf>
    <xf numFmtId="4" fontId="9" fillId="0" borderId="0" xfId="0" applyNumberFormat="1" applyFont="1" applyFill="1" applyBorder="1" applyAlignment="1">
      <alignment horizontal="center" wrapText="1"/>
    </xf>
    <xf numFmtId="49" fontId="9" fillId="0" borderId="0" xfId="0" applyNumberFormat="1" applyFont="1" applyFill="1" applyBorder="1" applyAlignment="1">
      <alignment horizontal="center" wrapText="1"/>
    </xf>
    <xf numFmtId="1" fontId="10" fillId="0" borderId="0" xfId="0" applyNumberFormat="1" applyFont="1" applyFill="1" applyBorder="1" applyAlignment="1">
      <alignment horizontal="center" wrapText="1"/>
    </xf>
    <xf numFmtId="164" fontId="9" fillId="0" borderId="0" xfId="0" applyNumberFormat="1" applyFont="1" applyFill="1" applyBorder="1" applyAlignment="1">
      <alignment horizontal="left" wrapText="1"/>
    </xf>
    <xf numFmtId="0" fontId="9" fillId="0" borderId="0" xfId="0" applyFont="1" applyFill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1" fontId="9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 applyProtection="1">
      <alignment horizontal="center" vertical="center" wrapText="1"/>
    </xf>
    <xf numFmtId="1" fontId="10" fillId="0" borderId="1" xfId="0" applyNumberFormat="1" applyFont="1" applyFill="1" applyBorder="1" applyAlignment="1" applyProtection="1">
      <alignment horizontal="center" vertical="center" wrapText="1"/>
    </xf>
    <xf numFmtId="3" fontId="10" fillId="0" borderId="1" xfId="0" applyNumberFormat="1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Alignment="1">
      <alignment horizontal="center" vertical="center"/>
    </xf>
    <xf numFmtId="4" fontId="9" fillId="0" borderId="1" xfId="0" applyNumberFormat="1" applyFont="1" applyFill="1" applyBorder="1" applyAlignment="1" applyProtection="1">
      <alignment vertical="center" wrapText="1"/>
    </xf>
    <xf numFmtId="164" fontId="9" fillId="0" borderId="1" xfId="0" applyNumberFormat="1" applyFont="1" applyFill="1" applyBorder="1" applyAlignment="1" applyProtection="1">
      <alignment horizontal="right" vertical="center" wrapText="1"/>
    </xf>
    <xf numFmtId="0" fontId="10" fillId="0" borderId="0" xfId="0" applyFont="1" applyFill="1"/>
    <xf numFmtId="49" fontId="10" fillId="0" borderId="1" xfId="0" applyNumberFormat="1" applyFont="1" applyFill="1" applyBorder="1" applyAlignment="1" applyProtection="1">
      <alignment horizontal="center" vertical="center" wrapText="1"/>
    </xf>
    <xf numFmtId="164" fontId="9" fillId="0" borderId="1" xfId="0" applyNumberFormat="1" applyFont="1" applyFill="1" applyBorder="1" applyAlignment="1">
      <alignment horizontal="right" vertical="center" wrapText="1"/>
    </xf>
    <xf numFmtId="49" fontId="10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vertical="center" wrapText="1"/>
    </xf>
    <xf numFmtId="49" fontId="9" fillId="0" borderId="0" xfId="0" applyNumberFormat="1" applyFont="1" applyFill="1" applyBorder="1" applyAlignment="1" applyProtection="1">
      <alignment horizontal="center" vertical="center" wrapText="1"/>
    </xf>
    <xf numFmtId="1" fontId="10" fillId="0" borderId="0" xfId="0" applyNumberFormat="1" applyFont="1" applyFill="1" applyBorder="1" applyAlignment="1" applyProtection="1">
      <alignment horizontal="center" vertical="center" wrapText="1"/>
    </xf>
    <xf numFmtId="164" fontId="9" fillId="0" borderId="0" xfId="0" applyNumberFormat="1" applyFont="1" applyFill="1" applyBorder="1" applyAlignment="1" applyProtection="1">
      <alignment horizontal="right" vertical="center" wrapText="1"/>
    </xf>
    <xf numFmtId="1" fontId="14" fillId="0" borderId="0" xfId="0" applyNumberFormat="1" applyFont="1" applyFill="1" applyAlignment="1">
      <alignment horizontal="center"/>
    </xf>
    <xf numFmtId="164" fontId="11" fillId="0" borderId="0" xfId="0" applyNumberFormat="1" applyFont="1" applyFill="1"/>
    <xf numFmtId="4" fontId="2" fillId="0" borderId="1" xfId="0" applyNumberFormat="1" applyFont="1" applyFill="1" applyBorder="1"/>
    <xf numFmtId="164" fontId="9" fillId="0" borderId="0" xfId="0" applyNumberFormat="1" applyFont="1" applyFill="1" applyAlignment="1">
      <alignment horizontal="right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0" xfId="0" applyNumberFormat="1" applyFont="1" applyFill="1" applyAlignment="1">
      <alignment horizontal="center"/>
    </xf>
    <xf numFmtId="164" fontId="11" fillId="0" borderId="0" xfId="0" applyNumberFormat="1" applyFont="1" applyFill="1" applyBorder="1" applyAlignment="1">
      <alignment horizontal="center" wrapText="1"/>
    </xf>
    <xf numFmtId="4" fontId="11" fillId="0" borderId="0" xfId="0" applyNumberFormat="1" applyFont="1" applyFill="1" applyBorder="1" applyAlignment="1">
      <alignment horizontal="center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9" fillId="0" borderId="3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0" fillId="0" borderId="1" xfId="0" applyNumberFormat="1" applyFont="1" applyFill="1" applyBorder="1" applyAlignment="1" applyProtection="1">
      <alignment horizontal="center" vertical="center" wrapText="1"/>
    </xf>
    <xf numFmtId="49" fontId="10" fillId="0" borderId="2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left" vertical="center"/>
    </xf>
    <xf numFmtId="164" fontId="14" fillId="0" borderId="0" xfId="0" applyNumberFormat="1" applyFont="1" applyFill="1" applyAlignment="1">
      <alignment horizontal="right" vertical="center"/>
    </xf>
    <xf numFmtId="4" fontId="4" fillId="0" borderId="0" xfId="0" applyNumberFormat="1" applyFont="1" applyFill="1" applyAlignment="1">
      <alignment horizontal="center"/>
    </xf>
    <xf numFmtId="4" fontId="4" fillId="0" borderId="0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right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49" fontId="5" fillId="0" borderId="4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40"/>
  <sheetViews>
    <sheetView view="pageBreakPreview" topLeftCell="A2" zoomScaleNormal="100" zoomScaleSheetLayoutView="100" workbookViewId="0">
      <pane xSplit="7" ySplit="8" topLeftCell="H208" activePane="bottomRight" state="frozen"/>
      <selection activeCell="A2" sqref="A2"/>
      <selection pane="topRight" activeCell="H2" sqref="H2"/>
      <selection pane="bottomLeft" activeCell="A10" sqref="A10"/>
      <selection pane="bottomRight" activeCell="N199" sqref="N199"/>
    </sheetView>
  </sheetViews>
  <sheetFormatPr defaultColWidth="8.85546875" defaultRowHeight="11.25" x14ac:dyDescent="0.2"/>
  <cols>
    <col min="1" max="1" width="12.42578125" style="41" customWidth="1"/>
    <col min="2" max="2" width="15.5703125" style="41" customWidth="1"/>
    <col min="3" max="3" width="23.28515625" style="42" customWidth="1"/>
    <col min="4" max="4" width="6.7109375" style="43" customWidth="1"/>
    <col min="5" max="5" width="5.42578125" style="44" customWidth="1"/>
    <col min="6" max="6" width="5.5703125" style="43" customWidth="1"/>
    <col min="7" max="7" width="5.5703125" style="45" customWidth="1"/>
    <col min="8" max="8" width="14.7109375" style="46" customWidth="1"/>
    <col min="9" max="9" width="16.140625" style="46" customWidth="1"/>
    <col min="10" max="10" width="14" style="46" customWidth="1"/>
    <col min="11" max="11" width="8.85546875" style="41" hidden="1" customWidth="1"/>
    <col min="12" max="16384" width="8.85546875" style="41"/>
  </cols>
  <sheetData>
    <row r="2" spans="1:11" ht="10.5" customHeight="1" x14ac:dyDescent="0.2">
      <c r="J2" s="76" t="s">
        <v>79</v>
      </c>
    </row>
    <row r="3" spans="1:11" ht="15.75" x14ac:dyDescent="0.25">
      <c r="A3" s="78" t="s">
        <v>63</v>
      </c>
      <c r="B3" s="78"/>
      <c r="C3" s="78"/>
      <c r="D3" s="78"/>
      <c r="E3" s="78"/>
      <c r="F3" s="78"/>
      <c r="G3" s="78"/>
      <c r="H3" s="78"/>
      <c r="I3" s="78"/>
      <c r="J3" s="78"/>
    </row>
    <row r="4" spans="1:11" ht="14.25" customHeight="1" x14ac:dyDescent="0.25">
      <c r="A4" s="79" t="s">
        <v>74</v>
      </c>
      <c r="B4" s="79"/>
      <c r="C4" s="79"/>
      <c r="D4" s="79"/>
      <c r="E4" s="79"/>
      <c r="F4" s="79"/>
      <c r="G4" s="79"/>
      <c r="H4" s="79"/>
      <c r="I4" s="79"/>
      <c r="J4" s="79"/>
    </row>
    <row r="5" spans="1:11" ht="33.75" customHeight="1" x14ac:dyDescent="0.25">
      <c r="A5" s="80" t="s">
        <v>96</v>
      </c>
      <c r="B5" s="80"/>
      <c r="C5" s="80"/>
      <c r="D5" s="80"/>
      <c r="E5" s="80"/>
      <c r="F5" s="80"/>
      <c r="G5" s="80"/>
      <c r="H5" s="80"/>
      <c r="I5" s="80"/>
      <c r="J5" s="80"/>
    </row>
    <row r="6" spans="1:11" ht="14.25" hidden="1" customHeight="1" x14ac:dyDescent="0.25">
      <c r="A6" s="47"/>
      <c r="B6" s="47"/>
      <c r="C6" s="47"/>
      <c r="D6" s="47"/>
      <c r="E6" s="47"/>
      <c r="F6" s="47"/>
      <c r="G6" s="47"/>
      <c r="H6" s="48">
        <f>H7-H11</f>
        <v>1.9999995827674866E-2</v>
      </c>
      <c r="I6" s="49">
        <f>I7-I11</f>
        <v>5.000000074505806E-2</v>
      </c>
      <c r="J6" s="49">
        <f t="shared" ref="J6" si="0">J7-J11</f>
        <v>3.9900019764900208E-3</v>
      </c>
    </row>
    <row r="7" spans="1:11" ht="17.25" hidden="1" customHeight="1" x14ac:dyDescent="0.2">
      <c r="A7" s="50"/>
      <c r="B7" s="50"/>
      <c r="C7" s="51"/>
      <c r="D7" s="52"/>
      <c r="E7" s="53"/>
      <c r="F7" s="52"/>
      <c r="G7" s="54"/>
      <c r="H7" s="55">
        <v>16804951.399999999</v>
      </c>
      <c r="I7" s="55">
        <v>18364239.899999999</v>
      </c>
      <c r="J7" s="55">
        <v>18232673.100000001</v>
      </c>
    </row>
    <row r="8" spans="1:11" s="56" customFormat="1" ht="22.5" customHeight="1" x14ac:dyDescent="0.2">
      <c r="A8" s="81" t="s">
        <v>15</v>
      </c>
      <c r="B8" s="81" t="s">
        <v>16</v>
      </c>
      <c r="C8" s="82" t="s">
        <v>20</v>
      </c>
      <c r="D8" s="84" t="s">
        <v>3</v>
      </c>
      <c r="E8" s="84"/>
      <c r="F8" s="84"/>
      <c r="G8" s="84"/>
      <c r="H8" s="85" t="s">
        <v>22</v>
      </c>
      <c r="I8" s="85"/>
      <c r="J8" s="85"/>
    </row>
    <row r="9" spans="1:11" s="56" customFormat="1" ht="103.5" customHeight="1" x14ac:dyDescent="0.2">
      <c r="A9" s="81"/>
      <c r="B9" s="81"/>
      <c r="C9" s="83"/>
      <c r="D9" s="57" t="s">
        <v>21</v>
      </c>
      <c r="E9" s="57" t="s">
        <v>31</v>
      </c>
      <c r="F9" s="57" t="s">
        <v>32</v>
      </c>
      <c r="G9" s="58" t="s">
        <v>33</v>
      </c>
      <c r="H9" s="59" t="s">
        <v>101</v>
      </c>
      <c r="I9" s="59" t="s">
        <v>93</v>
      </c>
      <c r="J9" s="59" t="s">
        <v>24</v>
      </c>
    </row>
    <row r="10" spans="1:11" s="62" customFormat="1" ht="10.5" customHeight="1" x14ac:dyDescent="0.2">
      <c r="A10" s="60" t="s">
        <v>4</v>
      </c>
      <c r="B10" s="60" t="s">
        <v>5</v>
      </c>
      <c r="C10" s="60">
        <v>3</v>
      </c>
      <c r="D10" s="60" t="s">
        <v>6</v>
      </c>
      <c r="E10" s="60" t="s">
        <v>76</v>
      </c>
      <c r="F10" s="60" t="s">
        <v>77</v>
      </c>
      <c r="G10" s="60">
        <v>7</v>
      </c>
      <c r="H10" s="60">
        <v>8</v>
      </c>
      <c r="I10" s="61">
        <v>9</v>
      </c>
      <c r="J10" s="61">
        <v>10</v>
      </c>
    </row>
    <row r="11" spans="1:11" ht="11.25" customHeight="1" x14ac:dyDescent="0.15">
      <c r="A11" s="86" t="s">
        <v>8</v>
      </c>
      <c r="B11" s="86" t="s">
        <v>19</v>
      </c>
      <c r="C11" s="63" t="s">
        <v>25</v>
      </c>
      <c r="D11" s="57" t="s">
        <v>39</v>
      </c>
      <c r="E11" s="57" t="s">
        <v>7</v>
      </c>
      <c r="F11" s="60" t="s">
        <v>39</v>
      </c>
      <c r="G11" s="60">
        <v>0</v>
      </c>
      <c r="H11" s="64">
        <f>H12+H17</f>
        <v>16804951.380000003</v>
      </c>
      <c r="I11" s="64">
        <f>I12+I17</f>
        <v>18364239.849999998</v>
      </c>
      <c r="J11" s="64">
        <f>J12+J17</f>
        <v>18232673.09601</v>
      </c>
      <c r="K11" s="41">
        <f>J11/I11</f>
        <v>0.99283570923356257</v>
      </c>
    </row>
    <row r="12" spans="1:11" ht="11.25" customHeight="1" x14ac:dyDescent="0.15">
      <c r="A12" s="87"/>
      <c r="B12" s="87"/>
      <c r="C12" s="63" t="s">
        <v>9</v>
      </c>
      <c r="D12" s="57" t="s">
        <v>39</v>
      </c>
      <c r="E12" s="57" t="s">
        <v>7</v>
      </c>
      <c r="F12" s="60" t="s">
        <v>39</v>
      </c>
      <c r="G12" s="60">
        <v>0</v>
      </c>
      <c r="H12" s="64">
        <f>H13+H14+H15+H16</f>
        <v>10937330.08</v>
      </c>
      <c r="I12" s="64">
        <f>I13+I14+I15+I16</f>
        <v>11387816.949999999</v>
      </c>
      <c r="J12" s="64">
        <f>J13+J14+J15+J16-0.01</f>
        <v>11327320.241710002</v>
      </c>
    </row>
    <row r="13" spans="1:11" ht="21" x14ac:dyDescent="0.15">
      <c r="A13" s="87"/>
      <c r="B13" s="87"/>
      <c r="C13" s="63" t="s">
        <v>45</v>
      </c>
      <c r="D13" s="57" t="s">
        <v>0</v>
      </c>
      <c r="E13" s="57" t="s">
        <v>7</v>
      </c>
      <c r="F13" s="60" t="s">
        <v>39</v>
      </c>
      <c r="G13" s="60">
        <v>0</v>
      </c>
      <c r="H13" s="64">
        <f>H24+H31+H80+H167+H211</f>
        <v>10886751.279999999</v>
      </c>
      <c r="I13" s="64">
        <f>I24+I31+I80+I167+I211-0.06</f>
        <v>11331352.229999999</v>
      </c>
      <c r="J13" s="64">
        <f>J24+J31+J80+J167+J211</f>
        <v>11271572.540000001</v>
      </c>
    </row>
    <row r="14" spans="1:11" ht="11.25" customHeight="1" x14ac:dyDescent="0.15">
      <c r="A14" s="87"/>
      <c r="B14" s="87"/>
      <c r="C14" s="63" t="s">
        <v>46</v>
      </c>
      <c r="D14" s="57" t="s">
        <v>2</v>
      </c>
      <c r="E14" s="57" t="s">
        <v>7</v>
      </c>
      <c r="F14" s="60" t="s">
        <v>39</v>
      </c>
      <c r="G14" s="60">
        <v>0</v>
      </c>
      <c r="H14" s="64">
        <f>H25+H32+H81+H212</f>
        <v>50578.8</v>
      </c>
      <c r="I14" s="64">
        <f>I25+I32+I81+I212+0.02</f>
        <v>56464.719999999994</v>
      </c>
      <c r="J14" s="64">
        <f>J25+J32+J81+J212</f>
        <v>55747.711710000003</v>
      </c>
    </row>
    <row r="15" spans="1:11" ht="11.25" customHeight="1" x14ac:dyDescent="0.15">
      <c r="A15" s="87"/>
      <c r="B15" s="87"/>
      <c r="C15" s="63" t="s">
        <v>71</v>
      </c>
      <c r="D15" s="57" t="s">
        <v>72</v>
      </c>
      <c r="E15" s="57" t="s">
        <v>7</v>
      </c>
      <c r="F15" s="60" t="s">
        <v>39</v>
      </c>
      <c r="G15" s="60">
        <v>0</v>
      </c>
      <c r="H15" s="64">
        <f>H168</f>
        <v>0</v>
      </c>
      <c r="I15" s="64">
        <f>I168</f>
        <v>0</v>
      </c>
      <c r="J15" s="64">
        <f>J168</f>
        <v>0</v>
      </c>
    </row>
    <row r="16" spans="1:11" ht="11.25" customHeight="1" x14ac:dyDescent="0.15">
      <c r="A16" s="87"/>
      <c r="B16" s="87"/>
      <c r="C16" s="63" t="s">
        <v>94</v>
      </c>
      <c r="D16" s="57" t="s">
        <v>95</v>
      </c>
      <c r="E16" s="57" t="s">
        <v>7</v>
      </c>
      <c r="F16" s="60" t="s">
        <v>39</v>
      </c>
      <c r="G16" s="60">
        <v>0</v>
      </c>
      <c r="H16" s="64">
        <f>H25+H169</f>
        <v>0</v>
      </c>
      <c r="I16" s="64">
        <f>I25+I169</f>
        <v>0</v>
      </c>
      <c r="J16" s="64">
        <f t="shared" ref="J16" si="1">J25+J169</f>
        <v>0</v>
      </c>
    </row>
    <row r="17" spans="1:10" x14ac:dyDescent="0.15">
      <c r="A17" s="87"/>
      <c r="B17" s="87"/>
      <c r="C17" s="63" t="s">
        <v>10</v>
      </c>
      <c r="D17" s="57" t="s">
        <v>39</v>
      </c>
      <c r="E17" s="57" t="s">
        <v>7</v>
      </c>
      <c r="F17" s="60" t="s">
        <v>39</v>
      </c>
      <c r="G17" s="60">
        <v>0</v>
      </c>
      <c r="H17" s="64">
        <f>H18+H19+H20</f>
        <v>5867621.3000000007</v>
      </c>
      <c r="I17" s="64">
        <f>I18+I19+I20</f>
        <v>6976422.8999999994</v>
      </c>
      <c r="J17" s="64">
        <f>J18+J19+J20</f>
        <v>6905352.8542999998</v>
      </c>
    </row>
    <row r="18" spans="1:10" ht="12.75" customHeight="1" x14ac:dyDescent="0.15">
      <c r="A18" s="87"/>
      <c r="B18" s="87"/>
      <c r="C18" s="63" t="s">
        <v>45</v>
      </c>
      <c r="D18" s="57" t="s">
        <v>0</v>
      </c>
      <c r="E18" s="57" t="s">
        <v>7</v>
      </c>
      <c r="F18" s="60" t="s">
        <v>39</v>
      </c>
      <c r="G18" s="60">
        <v>0</v>
      </c>
      <c r="H18" s="64">
        <f>H27+H34+H83+H171+H214</f>
        <v>2883292.1</v>
      </c>
      <c r="I18" s="64">
        <f>I27+I34+I83+I171+I214</f>
        <v>3014469.9999999995</v>
      </c>
      <c r="J18" s="64">
        <f>J27+J34+J83+J171+J214-0.06</f>
        <v>3014382.53</v>
      </c>
    </row>
    <row r="19" spans="1:10" ht="11.25" customHeight="1" x14ac:dyDescent="0.15">
      <c r="A19" s="87"/>
      <c r="B19" s="87"/>
      <c r="C19" s="63" t="s">
        <v>46</v>
      </c>
      <c r="D19" s="57" t="s">
        <v>2</v>
      </c>
      <c r="E19" s="57" t="s">
        <v>7</v>
      </c>
      <c r="F19" s="60" t="s">
        <v>39</v>
      </c>
      <c r="G19" s="60">
        <v>0</v>
      </c>
      <c r="H19" s="64">
        <f>H28+H35+H84+H215</f>
        <v>2984329.2</v>
      </c>
      <c r="I19" s="64">
        <f>I28+I35+I84+I172+I215</f>
        <v>3961952.9</v>
      </c>
      <c r="J19" s="64">
        <f>J28+J35+J84+J215</f>
        <v>3890970.3242999995</v>
      </c>
    </row>
    <row r="20" spans="1:10" ht="15" customHeight="1" x14ac:dyDescent="0.15">
      <c r="A20" s="87"/>
      <c r="B20" s="87"/>
      <c r="C20" s="63" t="s">
        <v>71</v>
      </c>
      <c r="D20" s="57" t="s">
        <v>72</v>
      </c>
      <c r="E20" s="57" t="s">
        <v>7</v>
      </c>
      <c r="F20" s="60" t="s">
        <v>39</v>
      </c>
      <c r="G20" s="60">
        <v>0</v>
      </c>
      <c r="H20" s="64">
        <f>H172</f>
        <v>0</v>
      </c>
      <c r="I20" s="64">
        <f>I172</f>
        <v>0</v>
      </c>
      <c r="J20" s="64">
        <f>J172</f>
        <v>0</v>
      </c>
    </row>
    <row r="21" spans="1:10" ht="15" customHeight="1" x14ac:dyDescent="0.15">
      <c r="A21" s="88"/>
      <c r="B21" s="88"/>
      <c r="C21" s="63" t="s">
        <v>94</v>
      </c>
      <c r="D21" s="57" t="s">
        <v>95</v>
      </c>
      <c r="E21" s="57" t="s">
        <v>7</v>
      </c>
      <c r="F21" s="60" t="s">
        <v>39</v>
      </c>
      <c r="G21" s="60">
        <v>0</v>
      </c>
      <c r="H21" s="64">
        <f>H25</f>
        <v>0</v>
      </c>
      <c r="I21" s="64">
        <v>0</v>
      </c>
      <c r="J21" s="64">
        <v>0</v>
      </c>
    </row>
    <row r="22" spans="1:10" s="65" customFormat="1" x14ac:dyDescent="0.2">
      <c r="A22" s="89"/>
      <c r="B22" s="89" t="s">
        <v>1</v>
      </c>
      <c r="C22" s="63" t="s">
        <v>25</v>
      </c>
      <c r="D22" s="57" t="s">
        <v>0</v>
      </c>
      <c r="E22" s="57" t="s">
        <v>7</v>
      </c>
      <c r="F22" s="57" t="s">
        <v>40</v>
      </c>
      <c r="G22" s="60">
        <v>0</v>
      </c>
      <c r="H22" s="64">
        <f>H23+H26</f>
        <v>55080.4</v>
      </c>
      <c r="I22" s="64">
        <f>I23+I26</f>
        <v>63694.929999999993</v>
      </c>
      <c r="J22" s="64">
        <f>J23+J26</f>
        <v>60604.329999999994</v>
      </c>
    </row>
    <row r="23" spans="1:10" s="65" customFormat="1" x14ac:dyDescent="0.2">
      <c r="A23" s="89"/>
      <c r="B23" s="89"/>
      <c r="C23" s="63" t="s">
        <v>9</v>
      </c>
      <c r="D23" s="57" t="s">
        <v>0</v>
      </c>
      <c r="E23" s="57" t="s">
        <v>7</v>
      </c>
      <c r="F23" s="57" t="s">
        <v>40</v>
      </c>
      <c r="G23" s="60">
        <v>0</v>
      </c>
      <c r="H23" s="64">
        <f>H24+H25</f>
        <v>50402.3</v>
      </c>
      <c r="I23" s="64">
        <f>I24+I25</f>
        <v>59016.829999999994</v>
      </c>
      <c r="J23" s="64">
        <f>J24+J25</f>
        <v>55926.229999999996</v>
      </c>
    </row>
    <row r="24" spans="1:10" s="65" customFormat="1" ht="15.75" customHeight="1" x14ac:dyDescent="0.2">
      <c r="A24" s="89"/>
      <c r="B24" s="89"/>
      <c r="C24" s="63" t="s">
        <v>45</v>
      </c>
      <c r="D24" s="57" t="s">
        <v>0</v>
      </c>
      <c r="E24" s="57" t="s">
        <v>7</v>
      </c>
      <c r="F24" s="57" t="s">
        <v>40</v>
      </c>
      <c r="G24" s="60">
        <v>0</v>
      </c>
      <c r="H24" s="64">
        <v>50402.3</v>
      </c>
      <c r="I24" s="64">
        <f>58302.24+714.59</f>
        <v>59016.829999999994</v>
      </c>
      <c r="J24" s="64">
        <f>55211.63+714.6</f>
        <v>55926.229999999996</v>
      </c>
    </row>
    <row r="25" spans="1:10" s="65" customFormat="1" ht="13.5" customHeight="1" x14ac:dyDescent="0.2">
      <c r="A25" s="89"/>
      <c r="B25" s="89"/>
      <c r="C25" s="63" t="s">
        <v>94</v>
      </c>
      <c r="D25" s="57" t="s">
        <v>39</v>
      </c>
      <c r="E25" s="57" t="s">
        <v>7</v>
      </c>
      <c r="F25" s="57" t="s">
        <v>40</v>
      </c>
      <c r="G25" s="60">
        <v>0</v>
      </c>
      <c r="H25" s="64">
        <v>0</v>
      </c>
      <c r="I25" s="64">
        <v>0</v>
      </c>
      <c r="J25" s="64">
        <v>0</v>
      </c>
    </row>
    <row r="26" spans="1:10" s="65" customFormat="1" ht="14.25" customHeight="1" x14ac:dyDescent="0.2">
      <c r="A26" s="89"/>
      <c r="B26" s="89"/>
      <c r="C26" s="63" t="s">
        <v>10</v>
      </c>
      <c r="D26" s="57" t="s">
        <v>0</v>
      </c>
      <c r="E26" s="57" t="s">
        <v>7</v>
      </c>
      <c r="F26" s="57" t="s">
        <v>40</v>
      </c>
      <c r="G26" s="60">
        <v>0</v>
      </c>
      <c r="H26" s="64">
        <f>H27+H28</f>
        <v>4678.1000000000004</v>
      </c>
      <c r="I26" s="64">
        <f>I27+I28</f>
        <v>4678.1000000000004</v>
      </c>
      <c r="J26" s="64">
        <f>J27+J28</f>
        <v>4678.1000000000004</v>
      </c>
    </row>
    <row r="27" spans="1:10" s="65" customFormat="1" ht="15" customHeight="1" x14ac:dyDescent="0.2">
      <c r="A27" s="89"/>
      <c r="B27" s="89"/>
      <c r="C27" s="63" t="s">
        <v>45</v>
      </c>
      <c r="D27" s="57" t="s">
        <v>0</v>
      </c>
      <c r="E27" s="57" t="s">
        <v>7</v>
      </c>
      <c r="F27" s="57" t="s">
        <v>40</v>
      </c>
      <c r="G27" s="60">
        <v>0</v>
      </c>
      <c r="H27" s="64">
        <v>4678.1000000000004</v>
      </c>
      <c r="I27" s="64">
        <v>4678.1000000000004</v>
      </c>
      <c r="J27" s="64">
        <v>4678.1000000000004</v>
      </c>
    </row>
    <row r="28" spans="1:10" s="65" customFormat="1" x14ac:dyDescent="0.2">
      <c r="A28" s="89"/>
      <c r="B28" s="89"/>
      <c r="C28" s="63" t="s">
        <v>27</v>
      </c>
      <c r="D28" s="57" t="s">
        <v>39</v>
      </c>
      <c r="E28" s="57" t="s">
        <v>7</v>
      </c>
      <c r="F28" s="57" t="s">
        <v>40</v>
      </c>
      <c r="G28" s="60">
        <v>0</v>
      </c>
      <c r="H28" s="64">
        <v>0</v>
      </c>
      <c r="I28" s="64">
        <v>0</v>
      </c>
      <c r="J28" s="64">
        <v>0</v>
      </c>
    </row>
    <row r="29" spans="1:10" ht="11.25" customHeight="1" x14ac:dyDescent="0.15">
      <c r="A29" s="81" t="s">
        <v>17</v>
      </c>
      <c r="B29" s="81" t="s">
        <v>84</v>
      </c>
      <c r="C29" s="63" t="s">
        <v>25</v>
      </c>
      <c r="D29" s="57" t="s">
        <v>39</v>
      </c>
      <c r="E29" s="57" t="s">
        <v>7</v>
      </c>
      <c r="F29" s="66" t="s">
        <v>70</v>
      </c>
      <c r="G29" s="60">
        <v>0</v>
      </c>
      <c r="H29" s="64">
        <f>H30+H33</f>
        <v>650572.9</v>
      </c>
      <c r="I29" s="64">
        <f>I30+I33</f>
        <v>686336.16000000015</v>
      </c>
      <c r="J29" s="64">
        <f>J30+J33</f>
        <v>677193.74000000011</v>
      </c>
    </row>
    <row r="30" spans="1:10" ht="11.25" customHeight="1" x14ac:dyDescent="0.15">
      <c r="A30" s="81"/>
      <c r="B30" s="81"/>
      <c r="C30" s="63" t="s">
        <v>9</v>
      </c>
      <c r="D30" s="57" t="s">
        <v>0</v>
      </c>
      <c r="E30" s="57" t="s">
        <v>7</v>
      </c>
      <c r="F30" s="66" t="s">
        <v>70</v>
      </c>
      <c r="G30" s="60">
        <v>0</v>
      </c>
      <c r="H30" s="64">
        <f>H31+H32</f>
        <v>621850.80000000005</v>
      </c>
      <c r="I30" s="64">
        <f>I31+I32</f>
        <v>660416.3600000001</v>
      </c>
      <c r="J30" s="64">
        <f>J31+J32+0.02</f>
        <v>651273.94000000006</v>
      </c>
    </row>
    <row r="31" spans="1:10" ht="11.25" customHeight="1" x14ac:dyDescent="0.15">
      <c r="A31" s="81"/>
      <c r="B31" s="81"/>
      <c r="C31" s="63" t="s">
        <v>45</v>
      </c>
      <c r="D31" s="57" t="s">
        <v>0</v>
      </c>
      <c r="E31" s="57" t="s">
        <v>7</v>
      </c>
      <c r="F31" s="66" t="s">
        <v>70</v>
      </c>
      <c r="G31" s="60">
        <v>0</v>
      </c>
      <c r="H31" s="64">
        <f>H45+H73+H66+H52+H59</f>
        <v>621850.80000000005</v>
      </c>
      <c r="I31" s="64">
        <f t="shared" ref="I31:J31" si="2">I45+I73+I66+I52+I59</f>
        <v>660416.3600000001</v>
      </c>
      <c r="J31" s="64">
        <f t="shared" si="2"/>
        <v>651273.92000000004</v>
      </c>
    </row>
    <row r="32" spans="1:10" ht="11.25" customHeight="1" x14ac:dyDescent="0.15">
      <c r="A32" s="81"/>
      <c r="B32" s="81"/>
      <c r="C32" s="63" t="s">
        <v>27</v>
      </c>
      <c r="D32" s="57" t="s">
        <v>39</v>
      </c>
      <c r="E32" s="57" t="s">
        <v>7</v>
      </c>
      <c r="F32" s="66" t="s">
        <v>70</v>
      </c>
      <c r="G32" s="60">
        <v>0</v>
      </c>
      <c r="H32" s="64">
        <f>H46+H53+H74+H67</f>
        <v>0</v>
      </c>
      <c r="I32" s="64">
        <f>I46+I53+I74+I67</f>
        <v>0</v>
      </c>
      <c r="J32" s="64">
        <f>J46+J53+J74+J67</f>
        <v>0</v>
      </c>
    </row>
    <row r="33" spans="1:10" ht="11.25" customHeight="1" x14ac:dyDescent="0.15">
      <c r="A33" s="81"/>
      <c r="B33" s="81"/>
      <c r="C33" s="63" t="s">
        <v>10</v>
      </c>
      <c r="D33" s="57" t="s">
        <v>0</v>
      </c>
      <c r="E33" s="57" t="s">
        <v>7</v>
      </c>
      <c r="F33" s="66" t="s">
        <v>70</v>
      </c>
      <c r="G33" s="60">
        <v>0</v>
      </c>
      <c r="H33" s="64">
        <f>H34+H35</f>
        <v>28722.1</v>
      </c>
      <c r="I33" s="64">
        <f>I34+I35</f>
        <v>25919.8</v>
      </c>
      <c r="J33" s="64">
        <f>J34+J35</f>
        <v>25919.8</v>
      </c>
    </row>
    <row r="34" spans="1:10" ht="11.25" customHeight="1" x14ac:dyDescent="0.15">
      <c r="A34" s="81"/>
      <c r="B34" s="81"/>
      <c r="C34" s="63" t="s">
        <v>45</v>
      </c>
      <c r="D34" s="57" t="s">
        <v>0</v>
      </c>
      <c r="E34" s="57" t="s">
        <v>7</v>
      </c>
      <c r="F34" s="66" t="s">
        <v>70</v>
      </c>
      <c r="G34" s="60">
        <v>0</v>
      </c>
      <c r="H34" s="64">
        <f>H48+H55+H76+H69</f>
        <v>28722.1</v>
      </c>
      <c r="I34" s="64">
        <f>I48+I55+I76+I69</f>
        <v>25919.8</v>
      </c>
      <c r="J34" s="64">
        <f>J48+J55+J76+J69</f>
        <v>25919.8</v>
      </c>
    </row>
    <row r="35" spans="1:10" ht="11.25" customHeight="1" x14ac:dyDescent="0.15">
      <c r="A35" s="81"/>
      <c r="B35" s="81"/>
      <c r="C35" s="63" t="s">
        <v>46</v>
      </c>
      <c r="D35" s="57" t="s">
        <v>2</v>
      </c>
      <c r="E35" s="57" t="s">
        <v>7</v>
      </c>
      <c r="F35" s="66" t="s">
        <v>70</v>
      </c>
      <c r="G35" s="60">
        <v>0</v>
      </c>
      <c r="H35" s="64">
        <f>H49+H77+H70</f>
        <v>0</v>
      </c>
      <c r="I35" s="64">
        <f>I49+I77+I70</f>
        <v>0</v>
      </c>
      <c r="J35" s="64">
        <f>J49+J77+J70</f>
        <v>0</v>
      </c>
    </row>
    <row r="36" spans="1:10" ht="11.25" customHeight="1" x14ac:dyDescent="0.15">
      <c r="A36" s="89" t="s">
        <v>18</v>
      </c>
      <c r="B36" s="89" t="s">
        <v>88</v>
      </c>
      <c r="C36" s="63" t="s">
        <v>25</v>
      </c>
      <c r="D36" s="57" t="s">
        <v>39</v>
      </c>
      <c r="E36" s="66" t="s">
        <v>7</v>
      </c>
      <c r="F36" s="66" t="s">
        <v>70</v>
      </c>
      <c r="G36" s="60">
        <v>0</v>
      </c>
      <c r="H36" s="64">
        <f>H37+H40</f>
        <v>647097.9</v>
      </c>
      <c r="I36" s="64">
        <f>I37+I40</f>
        <v>686336.16000000015</v>
      </c>
      <c r="J36" s="64">
        <f>J37+J40</f>
        <v>677193.74000000011</v>
      </c>
    </row>
    <row r="37" spans="1:10" ht="11.25" customHeight="1" x14ac:dyDescent="0.15">
      <c r="A37" s="89"/>
      <c r="B37" s="89"/>
      <c r="C37" s="63" t="s">
        <v>9</v>
      </c>
      <c r="D37" s="57" t="s">
        <v>39</v>
      </c>
      <c r="E37" s="66" t="s">
        <v>7</v>
      </c>
      <c r="F37" s="66" t="s">
        <v>70</v>
      </c>
      <c r="G37" s="60">
        <v>0</v>
      </c>
      <c r="H37" s="64">
        <f>H38+H39</f>
        <v>618375.80000000005</v>
      </c>
      <c r="I37" s="64">
        <f>I38+I39</f>
        <v>660416.3600000001</v>
      </c>
      <c r="J37" s="64">
        <f>J38+J39+0.02</f>
        <v>651273.94000000006</v>
      </c>
    </row>
    <row r="38" spans="1:10" ht="11.25" customHeight="1" x14ac:dyDescent="0.15">
      <c r="A38" s="89"/>
      <c r="B38" s="89"/>
      <c r="C38" s="63" t="s">
        <v>45</v>
      </c>
      <c r="D38" s="57" t="s">
        <v>0</v>
      </c>
      <c r="E38" s="66" t="s">
        <v>7</v>
      </c>
      <c r="F38" s="66" t="s">
        <v>70</v>
      </c>
      <c r="G38" s="60">
        <v>0</v>
      </c>
      <c r="H38" s="64">
        <f>H45+H52+H66+H59</f>
        <v>618375.80000000005</v>
      </c>
      <c r="I38" s="64">
        <f t="shared" ref="I38:J38" si="3">I45+I52+I66+I59</f>
        <v>660416.3600000001</v>
      </c>
      <c r="J38" s="64">
        <f t="shared" si="3"/>
        <v>651273.92000000004</v>
      </c>
    </row>
    <row r="39" spans="1:10" ht="11.25" customHeight="1" x14ac:dyDescent="0.15">
      <c r="A39" s="89"/>
      <c r="B39" s="89"/>
      <c r="C39" s="63" t="s">
        <v>46</v>
      </c>
      <c r="D39" s="57" t="s">
        <v>2</v>
      </c>
      <c r="E39" s="66" t="s">
        <v>7</v>
      </c>
      <c r="F39" s="66" t="s">
        <v>70</v>
      </c>
      <c r="G39" s="60">
        <v>0</v>
      </c>
      <c r="H39" s="64">
        <f>H46+H53+H67</f>
        <v>0</v>
      </c>
      <c r="I39" s="64">
        <f>I46+I53+I67</f>
        <v>0</v>
      </c>
      <c r="J39" s="64">
        <f>J46+J53+J67</f>
        <v>0</v>
      </c>
    </row>
    <row r="40" spans="1:10" ht="11.25" customHeight="1" x14ac:dyDescent="0.15">
      <c r="A40" s="89"/>
      <c r="B40" s="89"/>
      <c r="C40" s="63" t="s">
        <v>10</v>
      </c>
      <c r="D40" s="57" t="s">
        <v>39</v>
      </c>
      <c r="E40" s="66" t="s">
        <v>7</v>
      </c>
      <c r="F40" s="66" t="s">
        <v>70</v>
      </c>
      <c r="G40" s="60">
        <v>0</v>
      </c>
      <c r="H40" s="64">
        <f>H41+H42</f>
        <v>28722.1</v>
      </c>
      <c r="I40" s="64">
        <f>I41+I42</f>
        <v>25919.8</v>
      </c>
      <c r="J40" s="64">
        <f>J41+J42</f>
        <v>25919.8</v>
      </c>
    </row>
    <row r="41" spans="1:10" ht="14.25" customHeight="1" x14ac:dyDescent="0.15">
      <c r="A41" s="89"/>
      <c r="B41" s="89"/>
      <c r="C41" s="63" t="s">
        <v>45</v>
      </c>
      <c r="D41" s="57" t="s">
        <v>0</v>
      </c>
      <c r="E41" s="66" t="s">
        <v>7</v>
      </c>
      <c r="F41" s="66" t="s">
        <v>70</v>
      </c>
      <c r="G41" s="60">
        <v>0</v>
      </c>
      <c r="H41" s="64">
        <f t="shared" ref="H41:J42" si="4">H48+H55+H69</f>
        <v>28722.1</v>
      </c>
      <c r="I41" s="64">
        <f t="shared" si="4"/>
        <v>25919.8</v>
      </c>
      <c r="J41" s="64">
        <f t="shared" si="4"/>
        <v>25919.8</v>
      </c>
    </row>
    <row r="42" spans="1:10" ht="11.25" customHeight="1" x14ac:dyDescent="0.15">
      <c r="A42" s="89"/>
      <c r="B42" s="89"/>
      <c r="C42" s="63" t="s">
        <v>46</v>
      </c>
      <c r="D42" s="57" t="s">
        <v>2</v>
      </c>
      <c r="E42" s="66" t="s">
        <v>7</v>
      </c>
      <c r="F42" s="66" t="s">
        <v>70</v>
      </c>
      <c r="G42" s="60">
        <v>0</v>
      </c>
      <c r="H42" s="64">
        <f t="shared" si="4"/>
        <v>0</v>
      </c>
      <c r="I42" s="64">
        <f t="shared" si="4"/>
        <v>0</v>
      </c>
      <c r="J42" s="64">
        <f t="shared" si="4"/>
        <v>0</v>
      </c>
    </row>
    <row r="43" spans="1:10" s="65" customFormat="1" ht="11.25" customHeight="1" x14ac:dyDescent="0.2">
      <c r="A43" s="89"/>
      <c r="B43" s="89"/>
      <c r="C43" s="63" t="s">
        <v>25</v>
      </c>
      <c r="D43" s="57" t="s">
        <v>39</v>
      </c>
      <c r="E43" s="66" t="s">
        <v>7</v>
      </c>
      <c r="F43" s="66" t="s">
        <v>11</v>
      </c>
      <c r="G43" s="60">
        <v>0</v>
      </c>
      <c r="H43" s="64">
        <f>H44+H47</f>
        <v>624573.79999999993</v>
      </c>
      <c r="I43" s="64">
        <f>I44+I47</f>
        <v>638582.3600000001</v>
      </c>
      <c r="J43" s="64">
        <f>J44+J47</f>
        <v>630188.9800000001</v>
      </c>
    </row>
    <row r="44" spans="1:10" s="65" customFormat="1" ht="11.25" customHeight="1" x14ac:dyDescent="0.2">
      <c r="A44" s="89"/>
      <c r="B44" s="89"/>
      <c r="C44" s="63" t="s">
        <v>9</v>
      </c>
      <c r="D44" s="57" t="s">
        <v>39</v>
      </c>
      <c r="E44" s="66" t="s">
        <v>7</v>
      </c>
      <c r="F44" s="66" t="s">
        <v>11</v>
      </c>
      <c r="G44" s="60">
        <v>0</v>
      </c>
      <c r="H44" s="64">
        <f>H45+H46</f>
        <v>595851.69999999995</v>
      </c>
      <c r="I44" s="64">
        <f>I45+I46</f>
        <v>612662.56000000006</v>
      </c>
      <c r="J44" s="64">
        <f>J45+J46</f>
        <v>604269.18000000005</v>
      </c>
    </row>
    <row r="45" spans="1:10" s="65" customFormat="1" ht="12" customHeight="1" x14ac:dyDescent="0.2">
      <c r="A45" s="89"/>
      <c r="B45" s="89"/>
      <c r="C45" s="63" t="s">
        <v>45</v>
      </c>
      <c r="D45" s="57" t="s">
        <v>0</v>
      </c>
      <c r="E45" s="66" t="s">
        <v>7</v>
      </c>
      <c r="F45" s="66" t="s">
        <v>11</v>
      </c>
      <c r="G45" s="60">
        <v>0</v>
      </c>
      <c r="H45" s="64">
        <v>595851.69999999995</v>
      </c>
      <c r="I45" s="64">
        <v>612662.56000000006</v>
      </c>
      <c r="J45" s="64">
        <v>604269.18000000005</v>
      </c>
    </row>
    <row r="46" spans="1:10" s="65" customFormat="1" ht="11.25" customHeight="1" x14ac:dyDescent="0.2">
      <c r="A46" s="89"/>
      <c r="B46" s="89"/>
      <c r="C46" s="63" t="s">
        <v>46</v>
      </c>
      <c r="D46" s="57" t="s">
        <v>2</v>
      </c>
      <c r="E46" s="66" t="s">
        <v>7</v>
      </c>
      <c r="F46" s="66" t="s">
        <v>11</v>
      </c>
      <c r="G46" s="60">
        <v>0</v>
      </c>
      <c r="H46" s="64">
        <v>0</v>
      </c>
      <c r="I46" s="64">
        <v>0</v>
      </c>
      <c r="J46" s="64">
        <v>0</v>
      </c>
    </row>
    <row r="47" spans="1:10" s="65" customFormat="1" ht="11.25" customHeight="1" x14ac:dyDescent="0.2">
      <c r="A47" s="89"/>
      <c r="B47" s="89"/>
      <c r="C47" s="63" t="s">
        <v>10</v>
      </c>
      <c r="D47" s="57" t="s">
        <v>39</v>
      </c>
      <c r="E47" s="66" t="s">
        <v>7</v>
      </c>
      <c r="F47" s="66" t="s">
        <v>11</v>
      </c>
      <c r="G47" s="60">
        <v>0</v>
      </c>
      <c r="H47" s="64">
        <f>H48+H49</f>
        <v>28722.1</v>
      </c>
      <c r="I47" s="64">
        <f>I48+I49</f>
        <v>25919.8</v>
      </c>
      <c r="J47" s="64">
        <f>J48+J49</f>
        <v>25919.8</v>
      </c>
    </row>
    <row r="48" spans="1:10" s="65" customFormat="1" ht="11.25" customHeight="1" x14ac:dyDescent="0.2">
      <c r="A48" s="89"/>
      <c r="B48" s="89"/>
      <c r="C48" s="63" t="s">
        <v>45</v>
      </c>
      <c r="D48" s="57" t="s">
        <v>0</v>
      </c>
      <c r="E48" s="66" t="s">
        <v>7</v>
      </c>
      <c r="F48" s="66" t="s">
        <v>11</v>
      </c>
      <c r="G48" s="60">
        <v>0</v>
      </c>
      <c r="H48" s="64">
        <v>28722.1</v>
      </c>
      <c r="I48" s="64">
        <v>25919.8</v>
      </c>
      <c r="J48" s="64">
        <v>25919.8</v>
      </c>
    </row>
    <row r="49" spans="1:10" s="65" customFormat="1" ht="11.25" customHeight="1" x14ac:dyDescent="0.2">
      <c r="A49" s="89"/>
      <c r="B49" s="89"/>
      <c r="C49" s="63" t="s">
        <v>46</v>
      </c>
      <c r="D49" s="57" t="s">
        <v>2</v>
      </c>
      <c r="E49" s="66" t="s">
        <v>7</v>
      </c>
      <c r="F49" s="66" t="s">
        <v>11</v>
      </c>
      <c r="G49" s="60">
        <v>0</v>
      </c>
      <c r="H49" s="64">
        <v>0</v>
      </c>
      <c r="I49" s="64">
        <v>0</v>
      </c>
      <c r="J49" s="64">
        <v>0</v>
      </c>
    </row>
    <row r="50" spans="1:10" s="65" customFormat="1" ht="11.25" customHeight="1" x14ac:dyDescent="0.2">
      <c r="A50" s="89"/>
      <c r="B50" s="89"/>
      <c r="C50" s="63" t="s">
        <v>25</v>
      </c>
      <c r="D50" s="57" t="s">
        <v>39</v>
      </c>
      <c r="E50" s="66" t="s">
        <v>7</v>
      </c>
      <c r="F50" s="66" t="s">
        <v>42</v>
      </c>
      <c r="G50" s="60">
        <v>0</v>
      </c>
      <c r="H50" s="64">
        <f>H51+H54</f>
        <v>21816.3</v>
      </c>
      <c r="I50" s="64">
        <f>I51+I54</f>
        <v>22753.8</v>
      </c>
      <c r="J50" s="64">
        <f>J51+J54</f>
        <v>22005.040000000001</v>
      </c>
    </row>
    <row r="51" spans="1:10" s="65" customFormat="1" ht="11.25" customHeight="1" x14ac:dyDescent="0.2">
      <c r="A51" s="89"/>
      <c r="B51" s="89"/>
      <c r="C51" s="63" t="s">
        <v>9</v>
      </c>
      <c r="D51" s="57" t="s">
        <v>39</v>
      </c>
      <c r="E51" s="66" t="s">
        <v>7</v>
      </c>
      <c r="F51" s="66" t="s">
        <v>42</v>
      </c>
      <c r="G51" s="60">
        <v>0</v>
      </c>
      <c r="H51" s="64">
        <f>H52+H53</f>
        <v>21816.3</v>
      </c>
      <c r="I51" s="64">
        <f>I52+I53</f>
        <v>22753.8</v>
      </c>
      <c r="J51" s="64">
        <f>J52+J53</f>
        <v>22005.040000000001</v>
      </c>
    </row>
    <row r="52" spans="1:10" s="65" customFormat="1" ht="11.25" customHeight="1" x14ac:dyDescent="0.2">
      <c r="A52" s="89"/>
      <c r="B52" s="89"/>
      <c r="C52" s="63" t="s">
        <v>45</v>
      </c>
      <c r="D52" s="57" t="s">
        <v>0</v>
      </c>
      <c r="E52" s="66" t="s">
        <v>7</v>
      </c>
      <c r="F52" s="66" t="s">
        <v>42</v>
      </c>
      <c r="G52" s="60">
        <v>0</v>
      </c>
      <c r="H52" s="64">
        <v>21816.3</v>
      </c>
      <c r="I52" s="64">
        <v>22753.8</v>
      </c>
      <c r="J52" s="64">
        <v>22005.040000000001</v>
      </c>
    </row>
    <row r="53" spans="1:10" s="65" customFormat="1" ht="11.25" customHeight="1" x14ac:dyDescent="0.2">
      <c r="A53" s="89"/>
      <c r="B53" s="89"/>
      <c r="C53" s="63" t="s">
        <v>27</v>
      </c>
      <c r="D53" s="57" t="s">
        <v>39</v>
      </c>
      <c r="E53" s="66" t="s">
        <v>7</v>
      </c>
      <c r="F53" s="66" t="s">
        <v>42</v>
      </c>
      <c r="G53" s="60">
        <v>0</v>
      </c>
      <c r="H53" s="64">
        <v>0</v>
      </c>
      <c r="I53" s="64">
        <v>0</v>
      </c>
      <c r="J53" s="64">
        <v>0</v>
      </c>
    </row>
    <row r="54" spans="1:10" s="65" customFormat="1" ht="11.25" customHeight="1" x14ac:dyDescent="0.2">
      <c r="A54" s="89"/>
      <c r="B54" s="89"/>
      <c r="C54" s="63" t="s">
        <v>10</v>
      </c>
      <c r="D54" s="57" t="s">
        <v>39</v>
      </c>
      <c r="E54" s="66" t="s">
        <v>7</v>
      </c>
      <c r="F54" s="66" t="s">
        <v>42</v>
      </c>
      <c r="G54" s="60">
        <v>0</v>
      </c>
      <c r="H54" s="64">
        <v>0</v>
      </c>
      <c r="I54" s="64">
        <v>0</v>
      </c>
      <c r="J54" s="64">
        <v>0</v>
      </c>
    </row>
    <row r="55" spans="1:10" s="65" customFormat="1" ht="15.75" customHeight="1" x14ac:dyDescent="0.2">
      <c r="A55" s="89"/>
      <c r="B55" s="89"/>
      <c r="C55" s="63" t="s">
        <v>45</v>
      </c>
      <c r="D55" s="57" t="s">
        <v>0</v>
      </c>
      <c r="E55" s="66" t="s">
        <v>7</v>
      </c>
      <c r="F55" s="66" t="s">
        <v>42</v>
      </c>
      <c r="G55" s="60">
        <v>0</v>
      </c>
      <c r="H55" s="64">
        <v>0</v>
      </c>
      <c r="I55" s="64">
        <v>0</v>
      </c>
      <c r="J55" s="64">
        <v>0</v>
      </c>
    </row>
    <row r="56" spans="1:10" s="65" customFormat="1" ht="11.25" customHeight="1" x14ac:dyDescent="0.2">
      <c r="A56" s="89"/>
      <c r="B56" s="89"/>
      <c r="C56" s="63" t="s">
        <v>27</v>
      </c>
      <c r="D56" s="57" t="s">
        <v>39</v>
      </c>
      <c r="E56" s="66" t="s">
        <v>7</v>
      </c>
      <c r="F56" s="66" t="s">
        <v>42</v>
      </c>
      <c r="G56" s="60">
        <v>0</v>
      </c>
      <c r="H56" s="64">
        <v>0</v>
      </c>
      <c r="I56" s="64">
        <v>0</v>
      </c>
      <c r="J56" s="64">
        <v>0</v>
      </c>
    </row>
    <row r="57" spans="1:10" s="65" customFormat="1" ht="11.25" customHeight="1" x14ac:dyDescent="0.2">
      <c r="A57" s="89"/>
      <c r="B57" s="89"/>
      <c r="C57" s="63" t="s">
        <v>25</v>
      </c>
      <c r="D57" s="57" t="s">
        <v>39</v>
      </c>
      <c r="E57" s="66" t="s">
        <v>7</v>
      </c>
      <c r="F57" s="66" t="s">
        <v>65</v>
      </c>
      <c r="G57" s="60"/>
      <c r="H57" s="64">
        <v>0</v>
      </c>
      <c r="I57" s="64">
        <f>I58+I61</f>
        <v>25000</v>
      </c>
      <c r="J57" s="64">
        <f>J58+J61</f>
        <v>24999.7</v>
      </c>
    </row>
    <row r="58" spans="1:10" s="65" customFormat="1" ht="11.25" customHeight="1" x14ac:dyDescent="0.2">
      <c r="A58" s="89"/>
      <c r="B58" s="89"/>
      <c r="C58" s="63" t="s">
        <v>9</v>
      </c>
      <c r="D58" s="57" t="s">
        <v>39</v>
      </c>
      <c r="E58" s="66" t="s">
        <v>7</v>
      </c>
      <c r="F58" s="66" t="s">
        <v>65</v>
      </c>
      <c r="G58" s="60">
        <v>0</v>
      </c>
      <c r="H58" s="64">
        <v>0</v>
      </c>
      <c r="I58" s="64">
        <v>25000</v>
      </c>
      <c r="J58" s="64">
        <v>24999.7</v>
      </c>
    </row>
    <row r="59" spans="1:10" s="65" customFormat="1" ht="11.25" customHeight="1" x14ac:dyDescent="0.2">
      <c r="A59" s="89"/>
      <c r="B59" s="89"/>
      <c r="C59" s="63" t="s">
        <v>45</v>
      </c>
      <c r="D59" s="57" t="s">
        <v>0</v>
      </c>
      <c r="E59" s="66" t="s">
        <v>7</v>
      </c>
      <c r="F59" s="66" t="s">
        <v>65</v>
      </c>
      <c r="G59" s="60">
        <v>0</v>
      </c>
      <c r="H59" s="64">
        <v>0</v>
      </c>
      <c r="I59" s="64">
        <v>25000</v>
      </c>
      <c r="J59" s="64">
        <v>24999.7</v>
      </c>
    </row>
    <row r="60" spans="1:10" s="65" customFormat="1" ht="11.25" customHeight="1" x14ac:dyDescent="0.2">
      <c r="A60" s="89"/>
      <c r="B60" s="89"/>
      <c r="C60" s="63" t="s">
        <v>27</v>
      </c>
      <c r="D60" s="57" t="s">
        <v>39</v>
      </c>
      <c r="E60" s="66" t="s">
        <v>7</v>
      </c>
      <c r="F60" s="66" t="s">
        <v>65</v>
      </c>
      <c r="G60" s="60">
        <v>0</v>
      </c>
      <c r="H60" s="64">
        <v>0</v>
      </c>
      <c r="I60" s="64">
        <v>0</v>
      </c>
      <c r="J60" s="64">
        <v>0</v>
      </c>
    </row>
    <row r="61" spans="1:10" s="65" customFormat="1" ht="11.25" customHeight="1" x14ac:dyDescent="0.2">
      <c r="A61" s="89"/>
      <c r="B61" s="89"/>
      <c r="C61" s="63" t="s">
        <v>10</v>
      </c>
      <c r="D61" s="57" t="s">
        <v>39</v>
      </c>
      <c r="E61" s="66" t="s">
        <v>7</v>
      </c>
      <c r="F61" s="66" t="s">
        <v>65</v>
      </c>
      <c r="G61" s="60">
        <v>0</v>
      </c>
      <c r="H61" s="64">
        <v>0</v>
      </c>
      <c r="I61" s="64">
        <v>0</v>
      </c>
      <c r="J61" s="64">
        <v>0</v>
      </c>
    </row>
    <row r="62" spans="1:10" s="65" customFormat="1" ht="11.25" customHeight="1" x14ac:dyDescent="0.2">
      <c r="A62" s="89"/>
      <c r="B62" s="89"/>
      <c r="C62" s="63" t="s">
        <v>45</v>
      </c>
      <c r="D62" s="57" t="s">
        <v>0</v>
      </c>
      <c r="E62" s="66" t="s">
        <v>7</v>
      </c>
      <c r="F62" s="66" t="s">
        <v>65</v>
      </c>
      <c r="G62" s="60">
        <v>0</v>
      </c>
      <c r="H62" s="64">
        <v>0</v>
      </c>
      <c r="I62" s="64">
        <v>0</v>
      </c>
      <c r="J62" s="64">
        <v>0</v>
      </c>
    </row>
    <row r="63" spans="1:10" s="65" customFormat="1" ht="11.25" customHeight="1" x14ac:dyDescent="0.2">
      <c r="A63" s="89"/>
      <c r="B63" s="89"/>
      <c r="C63" s="63" t="s">
        <v>27</v>
      </c>
      <c r="D63" s="57" t="s">
        <v>39</v>
      </c>
      <c r="E63" s="66" t="s">
        <v>7</v>
      </c>
      <c r="F63" s="66" t="s">
        <v>65</v>
      </c>
      <c r="G63" s="60">
        <v>0</v>
      </c>
      <c r="H63" s="64">
        <v>0</v>
      </c>
      <c r="I63" s="64">
        <v>0</v>
      </c>
      <c r="J63" s="64">
        <v>0</v>
      </c>
    </row>
    <row r="64" spans="1:10" s="65" customFormat="1" ht="11.25" customHeight="1" x14ac:dyDescent="0.2">
      <c r="A64" s="89"/>
      <c r="B64" s="89"/>
      <c r="C64" s="63" t="s">
        <v>25</v>
      </c>
      <c r="D64" s="57" t="s">
        <v>39</v>
      </c>
      <c r="E64" s="66" t="s">
        <v>7</v>
      </c>
      <c r="F64" s="66" t="s">
        <v>40</v>
      </c>
      <c r="G64" s="60">
        <v>0</v>
      </c>
      <c r="H64" s="64">
        <f>H65+H68</f>
        <v>707.8</v>
      </c>
      <c r="I64" s="64">
        <f>I65+I68</f>
        <v>0</v>
      </c>
      <c r="J64" s="64">
        <f>J65+J68</f>
        <v>0</v>
      </c>
    </row>
    <row r="65" spans="1:10" s="65" customFormat="1" ht="11.25" customHeight="1" x14ac:dyDescent="0.2">
      <c r="A65" s="89"/>
      <c r="B65" s="89"/>
      <c r="C65" s="63" t="s">
        <v>9</v>
      </c>
      <c r="D65" s="57" t="s">
        <v>39</v>
      </c>
      <c r="E65" s="66" t="s">
        <v>7</v>
      </c>
      <c r="F65" s="66" t="s">
        <v>40</v>
      </c>
      <c r="G65" s="60">
        <v>0</v>
      </c>
      <c r="H65" s="64">
        <f>H66+H67</f>
        <v>707.8</v>
      </c>
      <c r="I65" s="64">
        <f>I66+I67</f>
        <v>0</v>
      </c>
      <c r="J65" s="64">
        <f>J66+J67</f>
        <v>0</v>
      </c>
    </row>
    <row r="66" spans="1:10" s="65" customFormat="1" ht="11.25" customHeight="1" x14ac:dyDescent="0.2">
      <c r="A66" s="89"/>
      <c r="B66" s="89"/>
      <c r="C66" s="63" t="s">
        <v>45</v>
      </c>
      <c r="D66" s="57" t="s">
        <v>0</v>
      </c>
      <c r="E66" s="66" t="s">
        <v>7</v>
      </c>
      <c r="F66" s="66" t="s">
        <v>40</v>
      </c>
      <c r="G66" s="60">
        <v>0</v>
      </c>
      <c r="H66" s="64">
        <v>707.8</v>
      </c>
      <c r="I66" s="64">
        <v>0</v>
      </c>
      <c r="J66" s="64">
        <v>0</v>
      </c>
    </row>
    <row r="67" spans="1:10" s="65" customFormat="1" ht="11.25" customHeight="1" x14ac:dyDescent="0.2">
      <c r="A67" s="89"/>
      <c r="B67" s="89"/>
      <c r="C67" s="63" t="s">
        <v>27</v>
      </c>
      <c r="D67" s="57" t="s">
        <v>39</v>
      </c>
      <c r="E67" s="66" t="s">
        <v>7</v>
      </c>
      <c r="F67" s="66" t="s">
        <v>40</v>
      </c>
      <c r="G67" s="60">
        <v>0</v>
      </c>
      <c r="H67" s="64">
        <v>0</v>
      </c>
      <c r="I67" s="64">
        <v>0</v>
      </c>
      <c r="J67" s="64">
        <v>0</v>
      </c>
    </row>
    <row r="68" spans="1:10" s="65" customFormat="1" ht="11.25" customHeight="1" x14ac:dyDescent="0.2">
      <c r="A68" s="89"/>
      <c r="B68" s="89"/>
      <c r="C68" s="63" t="s">
        <v>10</v>
      </c>
      <c r="D68" s="57" t="s">
        <v>0</v>
      </c>
      <c r="E68" s="66" t="s">
        <v>7</v>
      </c>
      <c r="F68" s="66" t="s">
        <v>40</v>
      </c>
      <c r="G68" s="60">
        <v>0</v>
      </c>
      <c r="H68" s="64">
        <f>H69+H70</f>
        <v>0</v>
      </c>
      <c r="I68" s="64">
        <f>I69+I70</f>
        <v>0</v>
      </c>
      <c r="J68" s="64">
        <f>J69+J70</f>
        <v>0</v>
      </c>
    </row>
    <row r="69" spans="1:10" s="65" customFormat="1" ht="11.25" customHeight="1" x14ac:dyDescent="0.2">
      <c r="A69" s="89"/>
      <c r="B69" s="89"/>
      <c r="C69" s="63" t="s">
        <v>45</v>
      </c>
      <c r="D69" s="57" t="s">
        <v>0</v>
      </c>
      <c r="E69" s="66" t="s">
        <v>7</v>
      </c>
      <c r="F69" s="66" t="s">
        <v>40</v>
      </c>
      <c r="G69" s="60">
        <v>0</v>
      </c>
      <c r="H69" s="64">
        <v>0</v>
      </c>
      <c r="I69" s="64">
        <v>0</v>
      </c>
      <c r="J69" s="64">
        <v>0</v>
      </c>
    </row>
    <row r="70" spans="1:10" s="65" customFormat="1" ht="11.25" customHeight="1" x14ac:dyDescent="0.2">
      <c r="A70" s="89"/>
      <c r="B70" s="89"/>
      <c r="C70" s="63" t="s">
        <v>27</v>
      </c>
      <c r="D70" s="57" t="s">
        <v>39</v>
      </c>
      <c r="E70" s="66" t="s">
        <v>7</v>
      </c>
      <c r="F70" s="66" t="s">
        <v>40</v>
      </c>
      <c r="G70" s="60">
        <v>0</v>
      </c>
      <c r="H70" s="64">
        <v>0</v>
      </c>
      <c r="I70" s="64">
        <v>0</v>
      </c>
      <c r="J70" s="64">
        <v>0</v>
      </c>
    </row>
    <row r="71" spans="1:10" s="65" customFormat="1" ht="11.25" customHeight="1" x14ac:dyDescent="0.2">
      <c r="A71" s="89" t="s">
        <v>48</v>
      </c>
      <c r="B71" s="89" t="s">
        <v>64</v>
      </c>
      <c r="C71" s="63" t="s">
        <v>25</v>
      </c>
      <c r="D71" s="57" t="s">
        <v>39</v>
      </c>
      <c r="E71" s="66" t="s">
        <v>7</v>
      </c>
      <c r="F71" s="66" t="s">
        <v>11</v>
      </c>
      <c r="G71" s="60">
        <v>0</v>
      </c>
      <c r="H71" s="64">
        <f>H72+H75</f>
        <v>3475</v>
      </c>
      <c r="I71" s="64">
        <f>I72+I75</f>
        <v>0</v>
      </c>
      <c r="J71" s="64">
        <f>J72+J75</f>
        <v>0</v>
      </c>
    </row>
    <row r="72" spans="1:10" s="65" customFormat="1" ht="11.25" customHeight="1" x14ac:dyDescent="0.2">
      <c r="A72" s="89"/>
      <c r="B72" s="89"/>
      <c r="C72" s="63" t="s">
        <v>9</v>
      </c>
      <c r="D72" s="57" t="s">
        <v>39</v>
      </c>
      <c r="E72" s="66" t="s">
        <v>7</v>
      </c>
      <c r="F72" s="66" t="s">
        <v>11</v>
      </c>
      <c r="G72" s="60">
        <v>0</v>
      </c>
      <c r="H72" s="64">
        <f>H73+H74</f>
        <v>3475</v>
      </c>
      <c r="I72" s="64">
        <f>I73+I74</f>
        <v>0</v>
      </c>
      <c r="J72" s="64">
        <f>J73+J74</f>
        <v>0</v>
      </c>
    </row>
    <row r="73" spans="1:10" s="65" customFormat="1" ht="15" customHeight="1" x14ac:dyDescent="0.2">
      <c r="A73" s="89"/>
      <c r="B73" s="89"/>
      <c r="C73" s="63" t="s">
        <v>45</v>
      </c>
      <c r="D73" s="57" t="s">
        <v>0</v>
      </c>
      <c r="E73" s="66" t="s">
        <v>7</v>
      </c>
      <c r="F73" s="66" t="s">
        <v>11</v>
      </c>
      <c r="G73" s="60">
        <v>0</v>
      </c>
      <c r="H73" s="64">
        <f>3475+ 0</f>
        <v>3475</v>
      </c>
      <c r="I73" s="64">
        <v>0</v>
      </c>
      <c r="J73" s="64">
        <v>0</v>
      </c>
    </row>
    <row r="74" spans="1:10" s="65" customFormat="1" ht="11.25" customHeight="1" x14ac:dyDescent="0.2">
      <c r="A74" s="89"/>
      <c r="B74" s="89"/>
      <c r="C74" s="63" t="s">
        <v>27</v>
      </c>
      <c r="D74" s="57" t="s">
        <v>39</v>
      </c>
      <c r="E74" s="66" t="s">
        <v>7</v>
      </c>
      <c r="F74" s="66" t="s">
        <v>11</v>
      </c>
      <c r="G74" s="60">
        <v>0</v>
      </c>
      <c r="H74" s="64">
        <v>0</v>
      </c>
      <c r="I74" s="64">
        <v>0</v>
      </c>
      <c r="J74" s="64">
        <v>0</v>
      </c>
    </row>
    <row r="75" spans="1:10" s="65" customFormat="1" ht="11.25" customHeight="1" x14ac:dyDescent="0.2">
      <c r="A75" s="89"/>
      <c r="B75" s="89"/>
      <c r="C75" s="63" t="s">
        <v>10</v>
      </c>
      <c r="D75" s="57" t="s">
        <v>0</v>
      </c>
      <c r="E75" s="66" t="s">
        <v>7</v>
      </c>
      <c r="F75" s="66" t="s">
        <v>11</v>
      </c>
      <c r="G75" s="60">
        <v>0</v>
      </c>
      <c r="H75" s="64">
        <f>H76+H77</f>
        <v>0</v>
      </c>
      <c r="I75" s="64">
        <f>I76+I77</f>
        <v>0</v>
      </c>
      <c r="J75" s="64">
        <f>J76+J77</f>
        <v>0</v>
      </c>
    </row>
    <row r="76" spans="1:10" s="65" customFormat="1" ht="11.25" customHeight="1" x14ac:dyDescent="0.2">
      <c r="A76" s="89"/>
      <c r="B76" s="89"/>
      <c r="C76" s="63" t="s">
        <v>45</v>
      </c>
      <c r="D76" s="57" t="s">
        <v>0</v>
      </c>
      <c r="E76" s="66" t="s">
        <v>7</v>
      </c>
      <c r="F76" s="66" t="s">
        <v>11</v>
      </c>
      <c r="G76" s="60">
        <v>0</v>
      </c>
      <c r="H76" s="64">
        <v>0</v>
      </c>
      <c r="I76" s="64">
        <v>0</v>
      </c>
      <c r="J76" s="64">
        <v>0</v>
      </c>
    </row>
    <row r="77" spans="1:10" s="65" customFormat="1" ht="9.75" customHeight="1" x14ac:dyDescent="0.2">
      <c r="A77" s="89"/>
      <c r="B77" s="89"/>
      <c r="C77" s="63" t="s">
        <v>27</v>
      </c>
      <c r="D77" s="57" t="s">
        <v>39</v>
      </c>
      <c r="E77" s="66" t="s">
        <v>7</v>
      </c>
      <c r="F77" s="66" t="s">
        <v>11</v>
      </c>
      <c r="G77" s="60">
        <v>0</v>
      </c>
      <c r="H77" s="64">
        <v>0</v>
      </c>
      <c r="I77" s="64">
        <v>0</v>
      </c>
      <c r="J77" s="64">
        <v>0</v>
      </c>
    </row>
    <row r="78" spans="1:10" ht="11.25" customHeight="1" x14ac:dyDescent="0.15">
      <c r="A78" s="81" t="s">
        <v>17</v>
      </c>
      <c r="B78" s="81" t="s">
        <v>13</v>
      </c>
      <c r="C78" s="63" t="s">
        <v>25</v>
      </c>
      <c r="D78" s="57" t="s">
        <v>39</v>
      </c>
      <c r="E78" s="66" t="s">
        <v>7</v>
      </c>
      <c r="F78" s="66" t="s">
        <v>70</v>
      </c>
      <c r="G78" s="60">
        <v>0</v>
      </c>
      <c r="H78" s="64">
        <f>H79+H82</f>
        <v>15597905.140000001</v>
      </c>
      <c r="I78" s="64">
        <f>I79+I82</f>
        <v>17017874.57</v>
      </c>
      <c r="J78" s="64">
        <f>J79+J82</f>
        <v>16904146.786009997</v>
      </c>
    </row>
    <row r="79" spans="1:10" ht="11.25" customHeight="1" x14ac:dyDescent="0.15">
      <c r="A79" s="81"/>
      <c r="B79" s="81"/>
      <c r="C79" s="63" t="s">
        <v>9</v>
      </c>
      <c r="D79" s="57" t="s">
        <v>39</v>
      </c>
      <c r="E79" s="66" t="s">
        <v>7</v>
      </c>
      <c r="F79" s="66" t="s">
        <v>70</v>
      </c>
      <c r="G79" s="60">
        <v>0</v>
      </c>
      <c r="H79" s="64">
        <f>H80+H81</f>
        <v>9768120.8399999999</v>
      </c>
      <c r="I79" s="64">
        <f>I80+I81</f>
        <v>10143122.969999999</v>
      </c>
      <c r="J79" s="64">
        <f>J80+J81</f>
        <v>10100465.171709999</v>
      </c>
    </row>
    <row r="80" spans="1:10" ht="11.25" customHeight="1" x14ac:dyDescent="0.15">
      <c r="A80" s="81"/>
      <c r="B80" s="81"/>
      <c r="C80" s="63" t="s">
        <v>45</v>
      </c>
      <c r="D80" s="57" t="s">
        <v>0</v>
      </c>
      <c r="E80" s="66" t="s">
        <v>7</v>
      </c>
      <c r="F80" s="66" t="s">
        <v>70</v>
      </c>
      <c r="G80" s="60">
        <v>0</v>
      </c>
      <c r="H80" s="64">
        <f>H90+H125+H146+H153+H160</f>
        <v>9717542.0399999991</v>
      </c>
      <c r="I80" s="64">
        <f t="shared" ref="I80:J81" si="5">I90+I125+I146+I153+I160</f>
        <v>10086658.27</v>
      </c>
      <c r="J80" s="64">
        <f t="shared" si="5"/>
        <v>10044717.459999999</v>
      </c>
    </row>
    <row r="81" spans="1:10" ht="11.25" customHeight="1" x14ac:dyDescent="0.15">
      <c r="A81" s="81"/>
      <c r="B81" s="81"/>
      <c r="C81" s="63" t="s">
        <v>46</v>
      </c>
      <c r="D81" s="57" t="s">
        <v>2</v>
      </c>
      <c r="E81" s="66" t="s">
        <v>7</v>
      </c>
      <c r="F81" s="66" t="s">
        <v>70</v>
      </c>
      <c r="G81" s="60">
        <v>0</v>
      </c>
      <c r="H81" s="64">
        <f>H91+H126+H147+H154+H161</f>
        <v>50578.8</v>
      </c>
      <c r="I81" s="64">
        <f t="shared" si="5"/>
        <v>56464.7</v>
      </c>
      <c r="J81" s="64">
        <f t="shared" si="5"/>
        <v>55747.711710000003</v>
      </c>
    </row>
    <row r="82" spans="1:10" ht="11.25" customHeight="1" x14ac:dyDescent="0.15">
      <c r="A82" s="81"/>
      <c r="B82" s="81"/>
      <c r="C82" s="63" t="s">
        <v>10</v>
      </c>
      <c r="D82" s="57" t="s">
        <v>39</v>
      </c>
      <c r="E82" s="66" t="s">
        <v>7</v>
      </c>
      <c r="F82" s="66" t="s">
        <v>70</v>
      </c>
      <c r="G82" s="60">
        <v>0</v>
      </c>
      <c r="H82" s="64">
        <f>H83+H84</f>
        <v>5829784.3000000007</v>
      </c>
      <c r="I82" s="64">
        <f>I83+I84</f>
        <v>6874751.5999999996</v>
      </c>
      <c r="J82" s="64">
        <f>J83+J84</f>
        <v>6803681.6142999995</v>
      </c>
    </row>
    <row r="83" spans="1:10" ht="11.25" customHeight="1" x14ac:dyDescent="0.15">
      <c r="A83" s="81"/>
      <c r="B83" s="81"/>
      <c r="C83" s="63" t="s">
        <v>45</v>
      </c>
      <c r="D83" s="57" t="s">
        <v>0</v>
      </c>
      <c r="E83" s="66" t="s">
        <v>7</v>
      </c>
      <c r="F83" s="66" t="s">
        <v>70</v>
      </c>
      <c r="G83" s="60">
        <v>0</v>
      </c>
      <c r="H83" s="64">
        <f>H93+H128+H149+H156+H163</f>
        <v>2845455.1</v>
      </c>
      <c r="I83" s="64">
        <f t="shared" ref="I83:J84" si="6">I93+I128+I149+I156+I163</f>
        <v>2912798.6999999997</v>
      </c>
      <c r="J83" s="64">
        <f t="shared" si="6"/>
        <v>2912711.29</v>
      </c>
    </row>
    <row r="84" spans="1:10" ht="9.75" customHeight="1" x14ac:dyDescent="0.15">
      <c r="A84" s="81"/>
      <c r="B84" s="81"/>
      <c r="C84" s="63" t="s">
        <v>46</v>
      </c>
      <c r="D84" s="57" t="s">
        <v>2</v>
      </c>
      <c r="E84" s="66" t="s">
        <v>7</v>
      </c>
      <c r="F84" s="66" t="s">
        <v>70</v>
      </c>
      <c r="G84" s="60">
        <v>0</v>
      </c>
      <c r="H84" s="64">
        <f>H94+H129+H150+H157+H164</f>
        <v>2984329.2</v>
      </c>
      <c r="I84" s="64">
        <f t="shared" si="6"/>
        <v>3961952.9</v>
      </c>
      <c r="J84" s="64">
        <f t="shared" si="6"/>
        <v>3890970.3242999995</v>
      </c>
    </row>
    <row r="85" spans="1:10" ht="11.25" hidden="1" customHeight="1" x14ac:dyDescent="0.15">
      <c r="A85" s="57"/>
      <c r="B85" s="57"/>
      <c r="C85" s="63" t="s">
        <v>25</v>
      </c>
      <c r="D85" s="57"/>
      <c r="E85" s="66"/>
      <c r="F85" s="60"/>
      <c r="G85" s="60"/>
      <c r="H85" s="64" t="e">
        <f>H88+H102+#REF!</f>
        <v>#REF!</v>
      </c>
      <c r="I85" s="64" t="e">
        <f>I88+I102+#REF!</f>
        <v>#REF!</v>
      </c>
      <c r="J85" s="64" t="e">
        <f>J88+J102+#REF!</f>
        <v>#REF!</v>
      </c>
    </row>
    <row r="86" spans="1:10" ht="11.25" hidden="1" customHeight="1" x14ac:dyDescent="0.15">
      <c r="A86" s="57"/>
      <c r="B86" s="57"/>
      <c r="C86" s="63" t="s">
        <v>9</v>
      </c>
      <c r="D86" s="57"/>
      <c r="E86" s="66"/>
      <c r="F86" s="60"/>
      <c r="G86" s="60"/>
      <c r="H86" s="64" t="e">
        <f>H89+H103+#REF!</f>
        <v>#REF!</v>
      </c>
      <c r="I86" s="64" t="e">
        <f>I89+I103+#REF!</f>
        <v>#REF!</v>
      </c>
      <c r="J86" s="64" t="e">
        <f>J89+J103+#REF!</f>
        <v>#REF!</v>
      </c>
    </row>
    <row r="87" spans="1:10" ht="11.25" hidden="1" customHeight="1" x14ac:dyDescent="0.15">
      <c r="A87" s="57"/>
      <c r="B87" s="57"/>
      <c r="C87" s="63" t="s">
        <v>10</v>
      </c>
      <c r="D87" s="57"/>
      <c r="E87" s="66"/>
      <c r="F87" s="60"/>
      <c r="G87" s="60"/>
      <c r="H87" s="64" t="e">
        <f>H92+H106+#REF!</f>
        <v>#REF!</v>
      </c>
      <c r="I87" s="64" t="e">
        <f>I92+I106+#REF!</f>
        <v>#REF!</v>
      </c>
      <c r="J87" s="64" t="e">
        <f>J92+J106+#REF!</f>
        <v>#REF!</v>
      </c>
    </row>
    <row r="88" spans="1:10" s="65" customFormat="1" ht="11.25" customHeight="1" x14ac:dyDescent="0.2">
      <c r="A88" s="89" t="s">
        <v>36</v>
      </c>
      <c r="B88" s="89" t="s">
        <v>68</v>
      </c>
      <c r="C88" s="63" t="s">
        <v>25</v>
      </c>
      <c r="D88" s="57" t="s">
        <v>39</v>
      </c>
      <c r="E88" s="66" t="s">
        <v>7</v>
      </c>
      <c r="F88" s="66" t="s">
        <v>70</v>
      </c>
      <c r="G88" s="60">
        <v>0</v>
      </c>
      <c r="H88" s="64">
        <f>H89+H92</f>
        <v>12299085.499999998</v>
      </c>
      <c r="I88" s="64">
        <f>I89+I92</f>
        <v>12735285.529999999</v>
      </c>
      <c r="J88" s="64">
        <f>J89+J92</f>
        <v>12693257.309999999</v>
      </c>
    </row>
    <row r="89" spans="1:10" s="65" customFormat="1" ht="11.25" customHeight="1" x14ac:dyDescent="0.2">
      <c r="A89" s="89"/>
      <c r="B89" s="89"/>
      <c r="C89" s="63" t="s">
        <v>9</v>
      </c>
      <c r="D89" s="57" t="s">
        <v>39</v>
      </c>
      <c r="E89" s="66" t="s">
        <v>7</v>
      </c>
      <c r="F89" s="66" t="s">
        <v>70</v>
      </c>
      <c r="G89" s="60">
        <v>0</v>
      </c>
      <c r="H89" s="64">
        <f>H90+H91</f>
        <v>9714742.8999999985</v>
      </c>
      <c r="I89" s="64">
        <f>I90+I91</f>
        <v>10083599.129999999</v>
      </c>
      <c r="J89" s="64">
        <f>J90+J91</f>
        <v>10041658.309999999</v>
      </c>
    </row>
    <row r="90" spans="1:10" s="65" customFormat="1" ht="11.25" customHeight="1" x14ac:dyDescent="0.2">
      <c r="A90" s="89"/>
      <c r="B90" s="89"/>
      <c r="C90" s="63" t="s">
        <v>45</v>
      </c>
      <c r="D90" s="57" t="s">
        <v>0</v>
      </c>
      <c r="E90" s="66" t="s">
        <v>7</v>
      </c>
      <c r="F90" s="66" t="s">
        <v>70</v>
      </c>
      <c r="G90" s="60">
        <v>0</v>
      </c>
      <c r="H90" s="64">
        <f>H97+H104+H111+H118</f>
        <v>9714742.8999999985</v>
      </c>
      <c r="I90" s="64">
        <f t="shared" ref="I90:J91" si="7">I97+I104+I111+I118</f>
        <v>10083599.129999999</v>
      </c>
      <c r="J90" s="64">
        <f t="shared" si="7"/>
        <v>10041658.309999999</v>
      </c>
    </row>
    <row r="91" spans="1:10" s="65" customFormat="1" ht="11.25" customHeight="1" x14ac:dyDescent="0.2">
      <c r="A91" s="89"/>
      <c r="B91" s="89"/>
      <c r="C91" s="63" t="s">
        <v>46</v>
      </c>
      <c r="D91" s="57" t="s">
        <v>2</v>
      </c>
      <c r="E91" s="66" t="s">
        <v>7</v>
      </c>
      <c r="F91" s="66" t="s">
        <v>70</v>
      </c>
      <c r="G91" s="60">
        <v>0</v>
      </c>
      <c r="H91" s="64">
        <f>H98+H105+H112+H119</f>
        <v>0</v>
      </c>
      <c r="I91" s="64">
        <f t="shared" si="7"/>
        <v>0</v>
      </c>
      <c r="J91" s="64">
        <f t="shared" si="7"/>
        <v>0</v>
      </c>
    </row>
    <row r="92" spans="1:10" s="65" customFormat="1" ht="11.25" customHeight="1" x14ac:dyDescent="0.2">
      <c r="A92" s="89"/>
      <c r="B92" s="89"/>
      <c r="C92" s="63" t="s">
        <v>10</v>
      </c>
      <c r="D92" s="57" t="s">
        <v>39</v>
      </c>
      <c r="E92" s="66" t="s">
        <v>7</v>
      </c>
      <c r="F92" s="66" t="s">
        <v>70</v>
      </c>
      <c r="G92" s="60">
        <v>0</v>
      </c>
      <c r="H92" s="64">
        <f>H93+H94</f>
        <v>2584342.6</v>
      </c>
      <c r="I92" s="64">
        <f>I93+I94</f>
        <v>2651686.4</v>
      </c>
      <c r="J92" s="64">
        <f>J93+J94</f>
        <v>2651599</v>
      </c>
    </row>
    <row r="93" spans="1:10" s="65" customFormat="1" ht="11.25" customHeight="1" x14ac:dyDescent="0.2">
      <c r="A93" s="89"/>
      <c r="B93" s="89"/>
      <c r="C93" s="63" t="s">
        <v>45</v>
      </c>
      <c r="D93" s="57" t="s">
        <v>0</v>
      </c>
      <c r="E93" s="66" t="s">
        <v>7</v>
      </c>
      <c r="F93" s="66" t="s">
        <v>70</v>
      </c>
      <c r="G93" s="60">
        <v>0</v>
      </c>
      <c r="H93" s="64">
        <f>H100+H107+H114+H121</f>
        <v>2584342.6</v>
      </c>
      <c r="I93" s="64">
        <f>I100+I107+I114+I121</f>
        <v>2651686.4</v>
      </c>
      <c r="J93" s="64">
        <f t="shared" ref="I93:J94" si="8">J100+J107+J114+J121</f>
        <v>2651599</v>
      </c>
    </row>
    <row r="94" spans="1:10" s="65" customFormat="1" ht="11.25" customHeight="1" x14ac:dyDescent="0.2">
      <c r="A94" s="89"/>
      <c r="B94" s="89"/>
      <c r="C94" s="63" t="s">
        <v>46</v>
      </c>
      <c r="D94" s="57" t="s">
        <v>2</v>
      </c>
      <c r="E94" s="66" t="s">
        <v>7</v>
      </c>
      <c r="F94" s="66" t="s">
        <v>70</v>
      </c>
      <c r="G94" s="60">
        <v>0</v>
      </c>
      <c r="H94" s="64">
        <f>H101+H108+H115+H122</f>
        <v>0</v>
      </c>
      <c r="I94" s="64">
        <f t="shared" si="8"/>
        <v>0</v>
      </c>
      <c r="J94" s="64">
        <f t="shared" si="8"/>
        <v>0</v>
      </c>
    </row>
    <row r="95" spans="1:10" s="65" customFormat="1" ht="11.25" customHeight="1" x14ac:dyDescent="0.2">
      <c r="A95" s="89"/>
      <c r="B95" s="89"/>
      <c r="C95" s="63" t="s">
        <v>25</v>
      </c>
      <c r="D95" s="57" t="s">
        <v>39</v>
      </c>
      <c r="E95" s="66" t="s">
        <v>7</v>
      </c>
      <c r="F95" s="66" t="s">
        <v>43</v>
      </c>
      <c r="G95" s="60">
        <v>0</v>
      </c>
      <c r="H95" s="64">
        <f>H96+H99</f>
        <v>3413770.7</v>
      </c>
      <c r="I95" s="64">
        <f>I96+I99</f>
        <v>3512924.35</v>
      </c>
      <c r="J95" s="64">
        <f>J96+J99</f>
        <v>3501413.4</v>
      </c>
    </row>
    <row r="96" spans="1:10" s="65" customFormat="1" ht="11.25" customHeight="1" x14ac:dyDescent="0.2">
      <c r="A96" s="89"/>
      <c r="B96" s="89"/>
      <c r="C96" s="63" t="s">
        <v>9</v>
      </c>
      <c r="D96" s="57" t="s">
        <v>39</v>
      </c>
      <c r="E96" s="66" t="s">
        <v>7</v>
      </c>
      <c r="F96" s="66" t="s">
        <v>43</v>
      </c>
      <c r="G96" s="60">
        <v>0</v>
      </c>
      <c r="H96" s="64">
        <f>H97+H98</f>
        <v>3413770.7</v>
      </c>
      <c r="I96" s="64">
        <f>I97+I98</f>
        <v>3512924.35</v>
      </c>
      <c r="J96" s="64">
        <f>J97+J98</f>
        <v>3501413.4</v>
      </c>
    </row>
    <row r="97" spans="1:10" s="65" customFormat="1" ht="11.25" customHeight="1" x14ac:dyDescent="0.2">
      <c r="A97" s="89"/>
      <c r="B97" s="89"/>
      <c r="C97" s="63" t="s">
        <v>45</v>
      </c>
      <c r="D97" s="57" t="s">
        <v>0</v>
      </c>
      <c r="E97" s="66" t="s">
        <v>7</v>
      </c>
      <c r="F97" s="66" t="s">
        <v>43</v>
      </c>
      <c r="G97" s="60">
        <v>0</v>
      </c>
      <c r="H97" s="64">
        <v>3413770.7</v>
      </c>
      <c r="I97" s="64">
        <v>3512924.35</v>
      </c>
      <c r="J97" s="64">
        <v>3501413.4</v>
      </c>
    </row>
    <row r="98" spans="1:10" s="65" customFormat="1" ht="12.75" customHeight="1" x14ac:dyDescent="0.2">
      <c r="A98" s="89"/>
      <c r="B98" s="89"/>
      <c r="C98" s="63" t="s">
        <v>46</v>
      </c>
      <c r="D98" s="57" t="s">
        <v>2</v>
      </c>
      <c r="E98" s="66" t="s">
        <v>7</v>
      </c>
      <c r="F98" s="66" t="s">
        <v>43</v>
      </c>
      <c r="G98" s="60">
        <v>0</v>
      </c>
      <c r="H98" s="64">
        <v>0</v>
      </c>
      <c r="I98" s="64">
        <v>0</v>
      </c>
      <c r="J98" s="64">
        <v>0</v>
      </c>
    </row>
    <row r="99" spans="1:10" s="65" customFormat="1" ht="10.5" customHeight="1" x14ac:dyDescent="0.2">
      <c r="A99" s="89"/>
      <c r="B99" s="89"/>
      <c r="C99" s="63" t="s">
        <v>10</v>
      </c>
      <c r="D99" s="57" t="s">
        <v>39</v>
      </c>
      <c r="E99" s="66" t="s">
        <v>7</v>
      </c>
      <c r="F99" s="66" t="s">
        <v>43</v>
      </c>
      <c r="G99" s="60">
        <v>0</v>
      </c>
      <c r="H99" s="64">
        <f>H100+H101</f>
        <v>0</v>
      </c>
      <c r="I99" s="64">
        <f>I100+I101</f>
        <v>0</v>
      </c>
      <c r="J99" s="64">
        <f>J100+J101</f>
        <v>0</v>
      </c>
    </row>
    <row r="100" spans="1:10" s="65" customFormat="1" ht="11.25" customHeight="1" x14ac:dyDescent="0.2">
      <c r="A100" s="89"/>
      <c r="B100" s="89"/>
      <c r="C100" s="63" t="s">
        <v>45</v>
      </c>
      <c r="D100" s="57" t="s">
        <v>0</v>
      </c>
      <c r="E100" s="66" t="s">
        <v>7</v>
      </c>
      <c r="F100" s="66" t="s">
        <v>43</v>
      </c>
      <c r="G100" s="60">
        <v>0</v>
      </c>
      <c r="H100" s="64"/>
      <c r="I100" s="64"/>
      <c r="J100" s="64"/>
    </row>
    <row r="101" spans="1:10" s="65" customFormat="1" ht="11.25" customHeight="1" x14ac:dyDescent="0.2">
      <c r="A101" s="89"/>
      <c r="B101" s="89"/>
      <c r="C101" s="63" t="s">
        <v>46</v>
      </c>
      <c r="D101" s="57" t="s">
        <v>2</v>
      </c>
      <c r="E101" s="66" t="s">
        <v>7</v>
      </c>
      <c r="F101" s="66" t="s">
        <v>43</v>
      </c>
      <c r="G101" s="60">
        <v>0</v>
      </c>
      <c r="H101" s="64">
        <v>0</v>
      </c>
      <c r="I101" s="64">
        <v>0</v>
      </c>
      <c r="J101" s="64">
        <v>0</v>
      </c>
    </row>
    <row r="102" spans="1:10" s="65" customFormat="1" ht="11.25" customHeight="1" x14ac:dyDescent="0.2">
      <c r="A102" s="89"/>
      <c r="B102" s="89"/>
      <c r="C102" s="63" t="s">
        <v>25</v>
      </c>
      <c r="D102" s="57" t="s">
        <v>39</v>
      </c>
      <c r="E102" s="66" t="s">
        <v>7</v>
      </c>
      <c r="F102" s="66" t="s">
        <v>12</v>
      </c>
      <c r="G102" s="60">
        <v>0</v>
      </c>
      <c r="H102" s="64">
        <f>H103+H106</f>
        <v>8839714.2999999989</v>
      </c>
      <c r="I102" s="64">
        <f>I103+I106</f>
        <v>9156478.1999999993</v>
      </c>
      <c r="J102" s="64">
        <f>J103+J106</f>
        <v>9126047.25</v>
      </c>
    </row>
    <row r="103" spans="1:10" s="65" customFormat="1" ht="11.25" customHeight="1" x14ac:dyDescent="0.2">
      <c r="A103" s="89"/>
      <c r="B103" s="89"/>
      <c r="C103" s="63" t="s">
        <v>9</v>
      </c>
      <c r="D103" s="57" t="s">
        <v>39</v>
      </c>
      <c r="E103" s="66" t="s">
        <v>7</v>
      </c>
      <c r="F103" s="66" t="s">
        <v>12</v>
      </c>
      <c r="G103" s="60">
        <v>0</v>
      </c>
      <c r="H103" s="64">
        <f>H104+H105</f>
        <v>6255371.6999999993</v>
      </c>
      <c r="I103" s="64">
        <f>I104+I105</f>
        <v>6504791.7999999989</v>
      </c>
      <c r="J103" s="64">
        <f>J104+J105</f>
        <v>6474448.2499999991</v>
      </c>
    </row>
    <row r="104" spans="1:10" s="65" customFormat="1" ht="11.25" customHeight="1" x14ac:dyDescent="0.2">
      <c r="A104" s="89"/>
      <c r="B104" s="89"/>
      <c r="C104" s="63" t="s">
        <v>45</v>
      </c>
      <c r="D104" s="57" t="s">
        <v>0</v>
      </c>
      <c r="E104" s="66" t="s">
        <v>7</v>
      </c>
      <c r="F104" s="66" t="s">
        <v>12</v>
      </c>
      <c r="G104" s="60">
        <v>0</v>
      </c>
      <c r="H104" s="64">
        <f>6187497.5+67835.1+39.1</f>
        <v>6255371.6999999993</v>
      </c>
      <c r="I104" s="64">
        <f>9156478.2-2651686.4</f>
        <v>6504791.7999999989</v>
      </c>
      <c r="J104" s="64">
        <f>9126047.2-2651599+0.05</f>
        <v>6474448.2499999991</v>
      </c>
    </row>
    <row r="105" spans="1:10" s="65" customFormat="1" ht="11.25" customHeight="1" x14ac:dyDescent="0.2">
      <c r="A105" s="89"/>
      <c r="B105" s="89"/>
      <c r="C105" s="63" t="s">
        <v>46</v>
      </c>
      <c r="D105" s="57" t="s">
        <v>2</v>
      </c>
      <c r="E105" s="66" t="s">
        <v>7</v>
      </c>
      <c r="F105" s="66" t="s">
        <v>12</v>
      </c>
      <c r="G105" s="60">
        <v>0</v>
      </c>
      <c r="H105" s="64"/>
      <c r="I105" s="64">
        <v>0</v>
      </c>
      <c r="J105" s="64">
        <v>0</v>
      </c>
    </row>
    <row r="106" spans="1:10" s="65" customFormat="1" ht="14.25" customHeight="1" x14ac:dyDescent="0.2">
      <c r="A106" s="89"/>
      <c r="B106" s="89"/>
      <c r="C106" s="63" t="s">
        <v>10</v>
      </c>
      <c r="D106" s="57" t="s">
        <v>39</v>
      </c>
      <c r="E106" s="66" t="s">
        <v>7</v>
      </c>
      <c r="F106" s="66" t="s">
        <v>12</v>
      </c>
      <c r="G106" s="60">
        <v>0</v>
      </c>
      <c r="H106" s="64">
        <f>H107+H108</f>
        <v>2584342.6</v>
      </c>
      <c r="I106" s="64">
        <f>I107+I108</f>
        <v>2651686.4</v>
      </c>
      <c r="J106" s="64">
        <f>J107+J108</f>
        <v>2651599</v>
      </c>
    </row>
    <row r="107" spans="1:10" s="65" customFormat="1" ht="13.5" customHeight="1" x14ac:dyDescent="0.2">
      <c r="A107" s="89"/>
      <c r="B107" s="89"/>
      <c r="C107" s="63" t="s">
        <v>45</v>
      </c>
      <c r="D107" s="57" t="s">
        <v>0</v>
      </c>
      <c r="E107" s="66" t="s">
        <v>7</v>
      </c>
      <c r="F107" s="66" t="s">
        <v>12</v>
      </c>
      <c r="G107" s="60">
        <v>0</v>
      </c>
      <c r="H107" s="64">
        <f>997047.7+1587334-39.1</f>
        <v>2584342.6</v>
      </c>
      <c r="I107" s="64">
        <v>2651686.4</v>
      </c>
      <c r="J107" s="64">
        <v>2651599</v>
      </c>
    </row>
    <row r="108" spans="1:10" s="65" customFormat="1" ht="12" customHeight="1" x14ac:dyDescent="0.2">
      <c r="A108" s="89"/>
      <c r="B108" s="89"/>
      <c r="C108" s="63" t="s">
        <v>46</v>
      </c>
      <c r="D108" s="57" t="s">
        <v>2</v>
      </c>
      <c r="E108" s="66" t="s">
        <v>7</v>
      </c>
      <c r="F108" s="66" t="s">
        <v>12</v>
      </c>
      <c r="G108" s="60">
        <v>0</v>
      </c>
      <c r="H108" s="64">
        <v>0</v>
      </c>
      <c r="I108" s="64">
        <v>0</v>
      </c>
      <c r="J108" s="64">
        <v>0</v>
      </c>
    </row>
    <row r="109" spans="1:10" s="65" customFormat="1" ht="12.75" customHeight="1" x14ac:dyDescent="0.2">
      <c r="A109" s="89"/>
      <c r="B109" s="89"/>
      <c r="C109" s="63" t="s">
        <v>25</v>
      </c>
      <c r="D109" s="57" t="s">
        <v>39</v>
      </c>
      <c r="E109" s="66" t="s">
        <v>7</v>
      </c>
      <c r="F109" s="66" t="s">
        <v>42</v>
      </c>
      <c r="G109" s="60">
        <v>0</v>
      </c>
      <c r="H109" s="64">
        <f>H110+H113</f>
        <v>12845.1</v>
      </c>
      <c r="I109" s="64">
        <f>I110+I113</f>
        <v>12845.1</v>
      </c>
      <c r="J109" s="64">
        <f>J110+J113</f>
        <v>12758.78</v>
      </c>
    </row>
    <row r="110" spans="1:10" s="65" customFormat="1" ht="12.75" customHeight="1" x14ac:dyDescent="0.2">
      <c r="A110" s="89"/>
      <c r="B110" s="89"/>
      <c r="C110" s="63" t="s">
        <v>9</v>
      </c>
      <c r="D110" s="57" t="s">
        <v>39</v>
      </c>
      <c r="E110" s="66" t="s">
        <v>7</v>
      </c>
      <c r="F110" s="66" t="s">
        <v>42</v>
      </c>
      <c r="G110" s="60">
        <v>0</v>
      </c>
      <c r="H110" s="64">
        <f>H111+H112</f>
        <v>12845.1</v>
      </c>
      <c r="I110" s="64">
        <f>I111+I112</f>
        <v>12845.1</v>
      </c>
      <c r="J110" s="64">
        <f>J111+J112</f>
        <v>12758.78</v>
      </c>
    </row>
    <row r="111" spans="1:10" s="65" customFormat="1" ht="10.5" customHeight="1" x14ac:dyDescent="0.2">
      <c r="A111" s="89"/>
      <c r="B111" s="89"/>
      <c r="C111" s="63" t="s">
        <v>45</v>
      </c>
      <c r="D111" s="57" t="s">
        <v>0</v>
      </c>
      <c r="E111" s="66" t="s">
        <v>7</v>
      </c>
      <c r="F111" s="66" t="s">
        <v>42</v>
      </c>
      <c r="G111" s="60">
        <v>0</v>
      </c>
      <c r="H111" s="64">
        <v>12845.1</v>
      </c>
      <c r="I111" s="64">
        <v>12845.1</v>
      </c>
      <c r="J111" s="64">
        <v>12758.78</v>
      </c>
    </row>
    <row r="112" spans="1:10" s="65" customFormat="1" ht="14.25" customHeight="1" x14ac:dyDescent="0.2">
      <c r="A112" s="89"/>
      <c r="B112" s="89"/>
      <c r="C112" s="63" t="s">
        <v>46</v>
      </c>
      <c r="D112" s="57" t="s">
        <v>2</v>
      </c>
      <c r="E112" s="66" t="s">
        <v>7</v>
      </c>
      <c r="F112" s="66" t="s">
        <v>42</v>
      </c>
      <c r="G112" s="60">
        <v>0</v>
      </c>
      <c r="H112" s="64">
        <v>0</v>
      </c>
      <c r="I112" s="64">
        <v>0</v>
      </c>
      <c r="J112" s="64">
        <v>0</v>
      </c>
    </row>
    <row r="113" spans="1:10" s="65" customFormat="1" ht="12.75" customHeight="1" x14ac:dyDescent="0.2">
      <c r="A113" s="89"/>
      <c r="B113" s="89"/>
      <c r="C113" s="63" t="s">
        <v>10</v>
      </c>
      <c r="D113" s="57" t="s">
        <v>39</v>
      </c>
      <c r="E113" s="66" t="s">
        <v>7</v>
      </c>
      <c r="F113" s="66" t="s">
        <v>42</v>
      </c>
      <c r="G113" s="60">
        <v>0</v>
      </c>
      <c r="H113" s="64">
        <f>H114+H115</f>
        <v>0</v>
      </c>
      <c r="I113" s="64">
        <f>I114+I115</f>
        <v>0</v>
      </c>
      <c r="J113" s="64">
        <f>J114+J115</f>
        <v>0</v>
      </c>
    </row>
    <row r="114" spans="1:10" s="65" customFormat="1" ht="11.25" customHeight="1" x14ac:dyDescent="0.2">
      <c r="A114" s="89"/>
      <c r="B114" s="89"/>
      <c r="C114" s="63" t="s">
        <v>45</v>
      </c>
      <c r="D114" s="57" t="s">
        <v>0</v>
      </c>
      <c r="E114" s="66" t="s">
        <v>7</v>
      </c>
      <c r="F114" s="66" t="s">
        <v>42</v>
      </c>
      <c r="G114" s="60">
        <v>0</v>
      </c>
      <c r="H114" s="64">
        <v>0</v>
      </c>
      <c r="I114" s="64">
        <v>0</v>
      </c>
      <c r="J114" s="64">
        <v>0</v>
      </c>
    </row>
    <row r="115" spans="1:10" s="65" customFormat="1" ht="12.75" customHeight="1" x14ac:dyDescent="0.2">
      <c r="A115" s="89"/>
      <c r="B115" s="89"/>
      <c r="C115" s="63" t="s">
        <v>27</v>
      </c>
      <c r="D115" s="57" t="s">
        <v>39</v>
      </c>
      <c r="E115" s="66" t="s">
        <v>7</v>
      </c>
      <c r="F115" s="66" t="s">
        <v>42</v>
      </c>
      <c r="G115" s="60">
        <v>0</v>
      </c>
      <c r="H115" s="64">
        <v>0</v>
      </c>
      <c r="I115" s="64">
        <v>0</v>
      </c>
      <c r="J115" s="64">
        <v>0</v>
      </c>
    </row>
    <row r="116" spans="1:10" s="65" customFormat="1" ht="11.25" customHeight="1" x14ac:dyDescent="0.2">
      <c r="A116" s="89"/>
      <c r="B116" s="89"/>
      <c r="C116" s="63" t="s">
        <v>25</v>
      </c>
      <c r="D116" s="57" t="s">
        <v>39</v>
      </c>
      <c r="E116" s="66" t="s">
        <v>43</v>
      </c>
      <c r="F116" s="66" t="s">
        <v>73</v>
      </c>
      <c r="G116" s="60">
        <v>0</v>
      </c>
      <c r="H116" s="64">
        <f>H117+H120</f>
        <v>32755.4</v>
      </c>
      <c r="I116" s="64">
        <f>I117+I120</f>
        <v>53037.88</v>
      </c>
      <c r="J116" s="64">
        <f>J117+J120</f>
        <v>53037.88</v>
      </c>
    </row>
    <row r="117" spans="1:10" s="65" customFormat="1" ht="12" customHeight="1" x14ac:dyDescent="0.2">
      <c r="A117" s="89"/>
      <c r="B117" s="89"/>
      <c r="C117" s="63" t="s">
        <v>9</v>
      </c>
      <c r="D117" s="57" t="s">
        <v>39</v>
      </c>
      <c r="E117" s="66" t="s">
        <v>43</v>
      </c>
      <c r="F117" s="66" t="s">
        <v>73</v>
      </c>
      <c r="G117" s="60">
        <v>0</v>
      </c>
      <c r="H117" s="64">
        <f>H118+H119</f>
        <v>32755.4</v>
      </c>
      <c r="I117" s="64">
        <f>I118+I119</f>
        <v>53037.88</v>
      </c>
      <c r="J117" s="64">
        <f>J118+J119</f>
        <v>53037.88</v>
      </c>
    </row>
    <row r="118" spans="1:10" s="65" customFormat="1" ht="9.75" customHeight="1" x14ac:dyDescent="0.2">
      <c r="A118" s="89"/>
      <c r="B118" s="89"/>
      <c r="C118" s="63" t="s">
        <v>45</v>
      </c>
      <c r="D118" s="57" t="s">
        <v>0</v>
      </c>
      <c r="E118" s="66" t="s">
        <v>43</v>
      </c>
      <c r="F118" s="66" t="s">
        <v>73</v>
      </c>
      <c r="G118" s="60">
        <v>0</v>
      </c>
      <c r="H118" s="64">
        <v>32755.4</v>
      </c>
      <c r="I118" s="64">
        <v>53037.88</v>
      </c>
      <c r="J118" s="64">
        <v>53037.88</v>
      </c>
    </row>
    <row r="119" spans="1:10" s="65" customFormat="1" ht="11.25" customHeight="1" x14ac:dyDescent="0.2">
      <c r="A119" s="89"/>
      <c r="B119" s="89"/>
      <c r="C119" s="63" t="s">
        <v>46</v>
      </c>
      <c r="D119" s="57" t="s">
        <v>2</v>
      </c>
      <c r="E119" s="66" t="s">
        <v>43</v>
      </c>
      <c r="F119" s="66" t="s">
        <v>73</v>
      </c>
      <c r="G119" s="60">
        <v>0</v>
      </c>
      <c r="H119" s="64">
        <v>0</v>
      </c>
      <c r="I119" s="64">
        <v>0</v>
      </c>
      <c r="J119" s="64">
        <v>0</v>
      </c>
    </row>
    <row r="120" spans="1:10" s="65" customFormat="1" ht="10.5" customHeight="1" x14ac:dyDescent="0.2">
      <c r="A120" s="89"/>
      <c r="B120" s="89"/>
      <c r="C120" s="63" t="s">
        <v>10</v>
      </c>
      <c r="D120" s="57" t="s">
        <v>39</v>
      </c>
      <c r="E120" s="66" t="s">
        <v>43</v>
      </c>
      <c r="F120" s="66" t="s">
        <v>73</v>
      </c>
      <c r="G120" s="60">
        <v>0</v>
      </c>
      <c r="H120" s="64">
        <f>H121+H122</f>
        <v>0</v>
      </c>
      <c r="I120" s="64">
        <f>I121+I122</f>
        <v>0</v>
      </c>
      <c r="J120" s="64">
        <f>J121+J122</f>
        <v>0</v>
      </c>
    </row>
    <row r="121" spans="1:10" s="65" customFormat="1" ht="13.5" customHeight="1" x14ac:dyDescent="0.2">
      <c r="A121" s="89"/>
      <c r="B121" s="89"/>
      <c r="C121" s="63" t="s">
        <v>45</v>
      </c>
      <c r="D121" s="57" t="s">
        <v>0</v>
      </c>
      <c r="E121" s="66" t="s">
        <v>43</v>
      </c>
      <c r="F121" s="66" t="s">
        <v>73</v>
      </c>
      <c r="G121" s="60">
        <v>0</v>
      </c>
      <c r="H121" s="64">
        <v>0</v>
      </c>
      <c r="I121" s="64">
        <v>0</v>
      </c>
      <c r="J121" s="64">
        <v>0</v>
      </c>
    </row>
    <row r="122" spans="1:10" s="65" customFormat="1" ht="13.5" customHeight="1" x14ac:dyDescent="0.2">
      <c r="A122" s="89"/>
      <c r="B122" s="89"/>
      <c r="C122" s="63" t="s">
        <v>46</v>
      </c>
      <c r="D122" s="57" t="s">
        <v>2</v>
      </c>
      <c r="E122" s="66" t="s">
        <v>43</v>
      </c>
      <c r="F122" s="66" t="s">
        <v>73</v>
      </c>
      <c r="G122" s="60">
        <v>0</v>
      </c>
      <c r="H122" s="64">
        <v>0</v>
      </c>
      <c r="I122" s="64">
        <v>0</v>
      </c>
      <c r="J122" s="64">
        <v>0</v>
      </c>
    </row>
    <row r="123" spans="1:10" s="65" customFormat="1" ht="13.5" customHeight="1" x14ac:dyDescent="0.2">
      <c r="A123" s="90" t="s">
        <v>48</v>
      </c>
      <c r="B123" s="93" t="s">
        <v>50</v>
      </c>
      <c r="C123" s="63" t="s">
        <v>25</v>
      </c>
      <c r="D123" s="57" t="s">
        <v>39</v>
      </c>
      <c r="E123" s="66" t="s">
        <v>7</v>
      </c>
      <c r="F123" s="66" t="s">
        <v>70</v>
      </c>
      <c r="G123" s="60">
        <v>0</v>
      </c>
      <c r="H123" s="64">
        <f>H124+H127</f>
        <v>3141484.6</v>
      </c>
      <c r="I123" s="64">
        <f>I124+I127</f>
        <v>4125254.1999999997</v>
      </c>
      <c r="J123" s="64">
        <f t="shared" ref="J123" si="9">J124+J127</f>
        <v>4053554.6260099998</v>
      </c>
    </row>
    <row r="124" spans="1:10" s="65" customFormat="1" ht="13.5" customHeight="1" x14ac:dyDescent="0.2">
      <c r="A124" s="91"/>
      <c r="B124" s="94"/>
      <c r="C124" s="63" t="s">
        <v>9</v>
      </c>
      <c r="D124" s="57" t="s">
        <v>39</v>
      </c>
      <c r="E124" s="66" t="s">
        <v>7</v>
      </c>
      <c r="F124" s="66" t="s">
        <v>70</v>
      </c>
      <c r="G124" s="60">
        <v>0</v>
      </c>
      <c r="H124" s="64">
        <f>H125+H126</f>
        <v>51804.600000000006</v>
      </c>
      <c r="I124" s="64">
        <f>I125+I126</f>
        <v>57950.5</v>
      </c>
      <c r="J124" s="64">
        <f>J125+J126</f>
        <v>57233.511710000006</v>
      </c>
    </row>
    <row r="125" spans="1:10" s="65" customFormat="1" ht="13.5" customHeight="1" x14ac:dyDescent="0.2">
      <c r="A125" s="91"/>
      <c r="B125" s="94"/>
      <c r="C125" s="63" t="s">
        <v>45</v>
      </c>
      <c r="D125" s="57" t="s">
        <v>0</v>
      </c>
      <c r="E125" s="66" t="s">
        <v>7</v>
      </c>
      <c r="F125" s="66" t="s">
        <v>70</v>
      </c>
      <c r="G125" s="60">
        <v>0</v>
      </c>
      <c r="H125" s="64">
        <f t="shared" ref="H125:J126" si="10">H139+H132</f>
        <v>1225.8</v>
      </c>
      <c r="I125" s="64">
        <f t="shared" si="10"/>
        <v>1485.8</v>
      </c>
      <c r="J125" s="64">
        <f t="shared" si="10"/>
        <v>1485.8</v>
      </c>
    </row>
    <row r="126" spans="1:10" s="65" customFormat="1" ht="13.5" customHeight="1" x14ac:dyDescent="0.2">
      <c r="A126" s="91"/>
      <c r="B126" s="94"/>
      <c r="C126" s="63" t="s">
        <v>46</v>
      </c>
      <c r="D126" s="57" t="s">
        <v>2</v>
      </c>
      <c r="E126" s="66" t="s">
        <v>7</v>
      </c>
      <c r="F126" s="66" t="s">
        <v>70</v>
      </c>
      <c r="G126" s="60">
        <v>0</v>
      </c>
      <c r="H126" s="64">
        <f t="shared" si="10"/>
        <v>50578.8</v>
      </c>
      <c r="I126" s="64">
        <f t="shared" si="10"/>
        <v>56464.7</v>
      </c>
      <c r="J126" s="64">
        <f t="shared" si="10"/>
        <v>55747.711710000003</v>
      </c>
    </row>
    <row r="127" spans="1:10" s="65" customFormat="1" ht="13.5" customHeight="1" x14ac:dyDescent="0.2">
      <c r="A127" s="91"/>
      <c r="B127" s="94"/>
      <c r="C127" s="63" t="s">
        <v>10</v>
      </c>
      <c r="D127" s="57" t="s">
        <v>39</v>
      </c>
      <c r="E127" s="66" t="s">
        <v>7</v>
      </c>
      <c r="F127" s="66" t="s">
        <v>70</v>
      </c>
      <c r="G127" s="60">
        <v>0</v>
      </c>
      <c r="H127" s="64">
        <f>H128+H129</f>
        <v>3089680</v>
      </c>
      <c r="I127" s="64">
        <f>I128+I129</f>
        <v>4067303.6999999997</v>
      </c>
      <c r="J127" s="64">
        <f>J128+J129</f>
        <v>3996321.1142999995</v>
      </c>
    </row>
    <row r="128" spans="1:10" s="65" customFormat="1" ht="13.5" customHeight="1" x14ac:dyDescent="0.2">
      <c r="A128" s="91"/>
      <c r="B128" s="94"/>
      <c r="C128" s="63" t="s">
        <v>45</v>
      </c>
      <c r="D128" s="57" t="s">
        <v>0</v>
      </c>
      <c r="E128" s="66" t="s">
        <v>7</v>
      </c>
      <c r="F128" s="66" t="s">
        <v>70</v>
      </c>
      <c r="G128" s="60">
        <v>0</v>
      </c>
      <c r="H128" s="64">
        <f t="shared" ref="H128:J129" si="11">H142+H135</f>
        <v>105350.8</v>
      </c>
      <c r="I128" s="64">
        <f t="shared" si="11"/>
        <v>105350.8</v>
      </c>
      <c r="J128" s="64">
        <f t="shared" si="11"/>
        <v>105350.79</v>
      </c>
    </row>
    <row r="129" spans="1:10" s="65" customFormat="1" ht="13.5" customHeight="1" x14ac:dyDescent="0.2">
      <c r="A129" s="91"/>
      <c r="B129" s="94"/>
      <c r="C129" s="63" t="s">
        <v>46</v>
      </c>
      <c r="D129" s="57" t="s">
        <v>2</v>
      </c>
      <c r="E129" s="66" t="s">
        <v>7</v>
      </c>
      <c r="F129" s="66" t="s">
        <v>70</v>
      </c>
      <c r="G129" s="60">
        <v>0</v>
      </c>
      <c r="H129" s="64">
        <f t="shared" si="11"/>
        <v>2984329.2</v>
      </c>
      <c r="I129" s="64">
        <f t="shared" si="11"/>
        <v>3961952.9</v>
      </c>
      <c r="J129" s="64">
        <f t="shared" si="11"/>
        <v>3890970.3242999995</v>
      </c>
    </row>
    <row r="130" spans="1:10" s="65" customFormat="1" ht="11.25" customHeight="1" x14ac:dyDescent="0.2">
      <c r="A130" s="91"/>
      <c r="B130" s="94"/>
      <c r="C130" s="63" t="s">
        <v>25</v>
      </c>
      <c r="D130" s="57" t="s">
        <v>39</v>
      </c>
      <c r="E130" s="66" t="s">
        <v>7</v>
      </c>
      <c r="F130" s="66" t="s">
        <v>12</v>
      </c>
      <c r="G130" s="60">
        <v>0</v>
      </c>
      <c r="H130" s="64">
        <f>H131+H134</f>
        <v>3141484.6</v>
      </c>
      <c r="I130" s="64">
        <f>I131+I134</f>
        <v>4124994.1999999997</v>
      </c>
      <c r="J130" s="64">
        <f>J131+J134</f>
        <v>4053294.6260099998</v>
      </c>
    </row>
    <row r="131" spans="1:10" s="65" customFormat="1" ht="11.25" customHeight="1" x14ac:dyDescent="0.2">
      <c r="A131" s="91"/>
      <c r="B131" s="94"/>
      <c r="C131" s="63" t="s">
        <v>9</v>
      </c>
      <c r="D131" s="57" t="s">
        <v>39</v>
      </c>
      <c r="E131" s="66" t="s">
        <v>7</v>
      </c>
      <c r="F131" s="66" t="s">
        <v>12</v>
      </c>
      <c r="G131" s="60">
        <v>0</v>
      </c>
      <c r="H131" s="64">
        <f>H132+H133</f>
        <v>51804.600000000006</v>
      </c>
      <c r="I131" s="64">
        <f>I132+I133</f>
        <v>57690.5</v>
      </c>
      <c r="J131" s="64">
        <f>J132+J133</f>
        <v>56973.511710000006</v>
      </c>
    </row>
    <row r="132" spans="1:10" s="65" customFormat="1" ht="11.25" customHeight="1" x14ac:dyDescent="0.2">
      <c r="A132" s="91"/>
      <c r="B132" s="94"/>
      <c r="C132" s="63" t="s">
        <v>45</v>
      </c>
      <c r="D132" s="57" t="s">
        <v>0</v>
      </c>
      <c r="E132" s="66" t="s">
        <v>7</v>
      </c>
      <c r="F132" s="66" t="s">
        <v>12</v>
      </c>
      <c r="G132" s="60">
        <v>0</v>
      </c>
      <c r="H132" s="64">
        <f>1025.8+200</f>
        <v>1225.8</v>
      </c>
      <c r="I132" s="64">
        <f>1025.8+200</f>
        <v>1225.8</v>
      </c>
      <c r="J132" s="64">
        <f>1025.8+200</f>
        <v>1225.8</v>
      </c>
    </row>
    <row r="133" spans="1:10" s="65" customFormat="1" ht="11.25" customHeight="1" x14ac:dyDescent="0.2">
      <c r="A133" s="91"/>
      <c r="B133" s="94"/>
      <c r="C133" s="63" t="s">
        <v>46</v>
      </c>
      <c r="D133" s="57" t="s">
        <v>2</v>
      </c>
      <c r="E133" s="66" t="s">
        <v>7</v>
      </c>
      <c r="F133" s="66" t="s">
        <v>12</v>
      </c>
      <c r="G133" s="60">
        <v>0</v>
      </c>
      <c r="H133" s="64">
        <v>50578.8</v>
      </c>
      <c r="I133" s="64">
        <v>56464.7</v>
      </c>
      <c r="J133" s="64">
        <v>55747.711710000003</v>
      </c>
    </row>
    <row r="134" spans="1:10" s="65" customFormat="1" ht="11.25" customHeight="1" x14ac:dyDescent="0.2">
      <c r="A134" s="91"/>
      <c r="B134" s="94"/>
      <c r="C134" s="63" t="s">
        <v>10</v>
      </c>
      <c r="D134" s="57" t="s">
        <v>39</v>
      </c>
      <c r="E134" s="66" t="s">
        <v>7</v>
      </c>
      <c r="F134" s="66" t="s">
        <v>12</v>
      </c>
      <c r="G134" s="60">
        <v>0</v>
      </c>
      <c r="H134" s="64">
        <f>H135+H136</f>
        <v>3089680</v>
      </c>
      <c r="I134" s="64">
        <f>I135+I136</f>
        <v>4067303.6999999997</v>
      </c>
      <c r="J134" s="64">
        <f>J135+J136</f>
        <v>3996321.1142999995</v>
      </c>
    </row>
    <row r="135" spans="1:10" s="65" customFormat="1" ht="11.25" customHeight="1" x14ac:dyDescent="0.2">
      <c r="A135" s="91"/>
      <c r="B135" s="94"/>
      <c r="C135" s="63" t="s">
        <v>45</v>
      </c>
      <c r="D135" s="57" t="s">
        <v>0</v>
      </c>
      <c r="E135" s="66" t="s">
        <v>7</v>
      </c>
      <c r="F135" s="66" t="s">
        <v>12</v>
      </c>
      <c r="G135" s="60">
        <v>0</v>
      </c>
      <c r="H135" s="64">
        <f>101550.8+3800</f>
        <v>105350.8</v>
      </c>
      <c r="I135" s="64">
        <f>101550.8+3800</f>
        <v>105350.8</v>
      </c>
      <c r="J135" s="64">
        <f>101550.79+3800</f>
        <v>105350.79</v>
      </c>
    </row>
    <row r="136" spans="1:10" s="65" customFormat="1" ht="11.25" customHeight="1" x14ac:dyDescent="0.2">
      <c r="A136" s="91"/>
      <c r="B136" s="94"/>
      <c r="C136" s="63" t="s">
        <v>46</v>
      </c>
      <c r="D136" s="57" t="s">
        <v>2</v>
      </c>
      <c r="E136" s="66" t="s">
        <v>7</v>
      </c>
      <c r="F136" s="66" t="s">
        <v>12</v>
      </c>
      <c r="G136" s="60">
        <v>0</v>
      </c>
      <c r="H136" s="64">
        <v>2984329.2</v>
      </c>
      <c r="I136" s="64">
        <v>3961952.9</v>
      </c>
      <c r="J136" s="64">
        <v>3890970.3242999995</v>
      </c>
    </row>
    <row r="137" spans="1:10" s="65" customFormat="1" ht="11.25" customHeight="1" x14ac:dyDescent="0.2">
      <c r="A137" s="91"/>
      <c r="B137" s="94"/>
      <c r="C137" s="63" t="s">
        <v>25</v>
      </c>
      <c r="D137" s="57" t="s">
        <v>39</v>
      </c>
      <c r="E137" s="66" t="s">
        <v>7</v>
      </c>
      <c r="F137" s="66" t="s">
        <v>40</v>
      </c>
      <c r="G137" s="60">
        <v>0</v>
      </c>
      <c r="H137" s="64">
        <f>H138+H141</f>
        <v>0</v>
      </c>
      <c r="I137" s="64">
        <f t="shared" ref="I137:J137" si="12">I138+I141</f>
        <v>260</v>
      </c>
      <c r="J137" s="64">
        <f t="shared" si="12"/>
        <v>260</v>
      </c>
    </row>
    <row r="138" spans="1:10" s="65" customFormat="1" ht="11.25" customHeight="1" x14ac:dyDescent="0.2">
      <c r="A138" s="91"/>
      <c r="B138" s="94"/>
      <c r="C138" s="63" t="s">
        <v>9</v>
      </c>
      <c r="D138" s="57" t="s">
        <v>39</v>
      </c>
      <c r="E138" s="66" t="s">
        <v>7</v>
      </c>
      <c r="F138" s="66" t="s">
        <v>40</v>
      </c>
      <c r="G138" s="60">
        <v>0</v>
      </c>
      <c r="H138" s="64">
        <f>H139+H140</f>
        <v>0</v>
      </c>
      <c r="I138" s="64">
        <f t="shared" ref="I138:J138" si="13">I139+I140</f>
        <v>260</v>
      </c>
      <c r="J138" s="64">
        <f t="shared" si="13"/>
        <v>260</v>
      </c>
    </row>
    <row r="139" spans="1:10" s="65" customFormat="1" ht="11.25" customHeight="1" x14ac:dyDescent="0.2">
      <c r="A139" s="91"/>
      <c r="B139" s="94"/>
      <c r="C139" s="63" t="s">
        <v>45</v>
      </c>
      <c r="D139" s="57" t="s">
        <v>0</v>
      </c>
      <c r="E139" s="66" t="s">
        <v>7</v>
      </c>
      <c r="F139" s="66" t="s">
        <v>40</v>
      </c>
      <c r="G139" s="60">
        <v>0</v>
      </c>
      <c r="H139" s="64">
        <v>0</v>
      </c>
      <c r="I139" s="64">
        <v>260</v>
      </c>
      <c r="J139" s="64">
        <v>260</v>
      </c>
    </row>
    <row r="140" spans="1:10" s="65" customFormat="1" ht="11.25" customHeight="1" x14ac:dyDescent="0.2">
      <c r="A140" s="91"/>
      <c r="B140" s="94"/>
      <c r="C140" s="63" t="s">
        <v>46</v>
      </c>
      <c r="D140" s="57" t="s">
        <v>2</v>
      </c>
      <c r="E140" s="66" t="s">
        <v>7</v>
      </c>
      <c r="F140" s="66" t="s">
        <v>40</v>
      </c>
      <c r="G140" s="60">
        <v>0</v>
      </c>
      <c r="H140" s="64">
        <v>0</v>
      </c>
      <c r="I140" s="64">
        <v>0</v>
      </c>
      <c r="J140" s="64">
        <v>0</v>
      </c>
    </row>
    <row r="141" spans="1:10" s="65" customFormat="1" ht="11.25" customHeight="1" x14ac:dyDescent="0.2">
      <c r="A141" s="91"/>
      <c r="B141" s="94"/>
      <c r="C141" s="63" t="s">
        <v>10</v>
      </c>
      <c r="D141" s="57" t="s">
        <v>39</v>
      </c>
      <c r="E141" s="66" t="s">
        <v>7</v>
      </c>
      <c r="F141" s="66" t="s">
        <v>40</v>
      </c>
      <c r="G141" s="60">
        <v>0</v>
      </c>
      <c r="H141" s="64">
        <f>H142+H143</f>
        <v>0</v>
      </c>
      <c r="I141" s="64">
        <f t="shared" ref="I141:J141" si="14">I142+I143</f>
        <v>0</v>
      </c>
      <c r="J141" s="64">
        <f t="shared" si="14"/>
        <v>0</v>
      </c>
    </row>
    <row r="142" spans="1:10" s="65" customFormat="1" ht="11.25" customHeight="1" x14ac:dyDescent="0.2">
      <c r="A142" s="91"/>
      <c r="B142" s="94"/>
      <c r="C142" s="63" t="s">
        <v>45</v>
      </c>
      <c r="D142" s="57" t="s">
        <v>0</v>
      </c>
      <c r="E142" s="66" t="s">
        <v>7</v>
      </c>
      <c r="F142" s="66" t="s">
        <v>40</v>
      </c>
      <c r="G142" s="60">
        <v>0</v>
      </c>
      <c r="H142" s="64">
        <v>0</v>
      </c>
      <c r="I142" s="64">
        <v>0</v>
      </c>
      <c r="J142" s="64">
        <v>0</v>
      </c>
    </row>
    <row r="143" spans="1:10" s="65" customFormat="1" ht="11.25" customHeight="1" x14ac:dyDescent="0.2">
      <c r="A143" s="92"/>
      <c r="B143" s="95"/>
      <c r="C143" s="63" t="s">
        <v>46</v>
      </c>
      <c r="D143" s="57" t="s">
        <v>2</v>
      </c>
      <c r="E143" s="66" t="s">
        <v>7</v>
      </c>
      <c r="F143" s="66" t="s">
        <v>40</v>
      </c>
      <c r="G143" s="60">
        <v>0</v>
      </c>
      <c r="H143" s="64">
        <v>0</v>
      </c>
      <c r="I143" s="64">
        <v>0</v>
      </c>
      <c r="J143" s="64">
        <v>0</v>
      </c>
    </row>
    <row r="144" spans="1:10" s="65" customFormat="1" ht="11.25" customHeight="1" x14ac:dyDescent="0.2">
      <c r="A144" s="89" t="s">
        <v>48</v>
      </c>
      <c r="B144" s="94" t="s">
        <v>49</v>
      </c>
      <c r="C144" s="63" t="s">
        <v>25</v>
      </c>
      <c r="D144" s="57" t="s">
        <v>39</v>
      </c>
      <c r="E144" s="66" t="s">
        <v>7</v>
      </c>
      <c r="F144" s="66" t="s">
        <v>12</v>
      </c>
      <c r="G144" s="60">
        <v>0</v>
      </c>
      <c r="H144" s="64">
        <f>H145+H148</f>
        <v>25029.200000000001</v>
      </c>
      <c r="I144" s="64">
        <f>I145+I148</f>
        <v>25029.200000000001</v>
      </c>
      <c r="J144" s="64">
        <f>J145+J148</f>
        <v>25029.190000000002</v>
      </c>
    </row>
    <row r="145" spans="1:10" s="65" customFormat="1" ht="11.25" customHeight="1" x14ac:dyDescent="0.2">
      <c r="A145" s="89"/>
      <c r="B145" s="94"/>
      <c r="C145" s="63" t="s">
        <v>9</v>
      </c>
      <c r="D145" s="57" t="s">
        <v>39</v>
      </c>
      <c r="E145" s="66" t="s">
        <v>7</v>
      </c>
      <c r="F145" s="66" t="s">
        <v>12</v>
      </c>
      <c r="G145" s="60">
        <v>0</v>
      </c>
      <c r="H145" s="64">
        <f>H146+H147</f>
        <v>250.3</v>
      </c>
      <c r="I145" s="64">
        <f>I146+I147</f>
        <v>250.3</v>
      </c>
      <c r="J145" s="64">
        <f>J146+J147</f>
        <v>250.29</v>
      </c>
    </row>
    <row r="146" spans="1:10" s="65" customFormat="1" ht="11.25" customHeight="1" x14ac:dyDescent="0.2">
      <c r="A146" s="89"/>
      <c r="B146" s="94"/>
      <c r="C146" s="63" t="s">
        <v>45</v>
      </c>
      <c r="D146" s="57" t="s">
        <v>0</v>
      </c>
      <c r="E146" s="66" t="s">
        <v>7</v>
      </c>
      <c r="F146" s="66" t="s">
        <v>12</v>
      </c>
      <c r="G146" s="60">
        <v>0</v>
      </c>
      <c r="H146" s="64">
        <v>250.3</v>
      </c>
      <c r="I146" s="64">
        <v>250.3</v>
      </c>
      <c r="J146" s="64">
        <v>250.29</v>
      </c>
    </row>
    <row r="147" spans="1:10" s="65" customFormat="1" ht="11.25" customHeight="1" x14ac:dyDescent="0.2">
      <c r="A147" s="89"/>
      <c r="B147" s="94"/>
      <c r="C147" s="63" t="s">
        <v>46</v>
      </c>
      <c r="D147" s="57" t="s">
        <v>2</v>
      </c>
      <c r="E147" s="66" t="s">
        <v>7</v>
      </c>
      <c r="F147" s="66" t="s">
        <v>12</v>
      </c>
      <c r="G147" s="60">
        <v>0</v>
      </c>
      <c r="H147" s="64">
        <v>0</v>
      </c>
      <c r="I147" s="64">
        <v>0</v>
      </c>
      <c r="J147" s="64">
        <v>0</v>
      </c>
    </row>
    <row r="148" spans="1:10" s="65" customFormat="1" ht="11.25" customHeight="1" x14ac:dyDescent="0.2">
      <c r="A148" s="89"/>
      <c r="B148" s="94"/>
      <c r="C148" s="63" t="s">
        <v>10</v>
      </c>
      <c r="D148" s="57" t="s">
        <v>39</v>
      </c>
      <c r="E148" s="66" t="s">
        <v>7</v>
      </c>
      <c r="F148" s="66" t="s">
        <v>12</v>
      </c>
      <c r="G148" s="60">
        <v>0</v>
      </c>
      <c r="H148" s="64">
        <f>H149+H150</f>
        <v>24778.9</v>
      </c>
      <c r="I148" s="64">
        <f>I149+I150</f>
        <v>24778.9</v>
      </c>
      <c r="J148" s="64">
        <f>J149+J150</f>
        <v>24778.9</v>
      </c>
    </row>
    <row r="149" spans="1:10" s="65" customFormat="1" ht="11.25" customHeight="1" x14ac:dyDescent="0.2">
      <c r="A149" s="89"/>
      <c r="B149" s="94"/>
      <c r="C149" s="63" t="s">
        <v>45</v>
      </c>
      <c r="D149" s="57" t="s">
        <v>0</v>
      </c>
      <c r="E149" s="66" t="s">
        <v>7</v>
      </c>
      <c r="F149" s="66" t="s">
        <v>12</v>
      </c>
      <c r="G149" s="60">
        <v>0</v>
      </c>
      <c r="H149" s="64">
        <v>24778.9</v>
      </c>
      <c r="I149" s="64">
        <v>24778.9</v>
      </c>
      <c r="J149" s="64">
        <v>24778.9</v>
      </c>
    </row>
    <row r="150" spans="1:10" s="65" customFormat="1" ht="12" customHeight="1" x14ac:dyDescent="0.2">
      <c r="A150" s="89"/>
      <c r="B150" s="94"/>
      <c r="C150" s="63" t="s">
        <v>46</v>
      </c>
      <c r="D150" s="57" t="s">
        <v>2</v>
      </c>
      <c r="E150" s="66" t="s">
        <v>7</v>
      </c>
      <c r="F150" s="66" t="s">
        <v>12</v>
      </c>
      <c r="G150" s="60">
        <v>0</v>
      </c>
      <c r="H150" s="64">
        <v>0</v>
      </c>
      <c r="I150" s="64">
        <v>0</v>
      </c>
      <c r="J150" s="64">
        <v>0</v>
      </c>
    </row>
    <row r="151" spans="1:10" s="65" customFormat="1" ht="11.25" customHeight="1" x14ac:dyDescent="0.2">
      <c r="A151" s="89" t="s">
        <v>48</v>
      </c>
      <c r="B151" s="96" t="s">
        <v>52</v>
      </c>
      <c r="C151" s="63" t="s">
        <v>25</v>
      </c>
      <c r="D151" s="57" t="s">
        <v>39</v>
      </c>
      <c r="E151" s="66" t="s">
        <v>7</v>
      </c>
      <c r="F151" s="66" t="s">
        <v>40</v>
      </c>
      <c r="G151" s="60">
        <v>0</v>
      </c>
      <c r="H151" s="64">
        <f>H152+H155</f>
        <v>131071.8</v>
      </c>
      <c r="I151" s="64">
        <f>I152+I155</f>
        <v>131071.59999999999</v>
      </c>
      <c r="J151" s="64">
        <f>J152+J155</f>
        <v>131071.62</v>
      </c>
    </row>
    <row r="152" spans="1:10" s="65" customFormat="1" ht="11.25" customHeight="1" x14ac:dyDescent="0.2">
      <c r="A152" s="89"/>
      <c r="B152" s="96"/>
      <c r="C152" s="63" t="s">
        <v>9</v>
      </c>
      <c r="D152" s="57" t="s">
        <v>39</v>
      </c>
      <c r="E152" s="66" t="s">
        <v>7</v>
      </c>
      <c r="F152" s="66" t="s">
        <v>40</v>
      </c>
      <c r="G152" s="60">
        <v>0</v>
      </c>
      <c r="H152" s="64">
        <f>H153+H154</f>
        <v>1310.7</v>
      </c>
      <c r="I152" s="64">
        <f>I153+I154</f>
        <v>1310.7</v>
      </c>
      <c r="J152" s="64">
        <f>J153+J154</f>
        <v>1310.72</v>
      </c>
    </row>
    <row r="153" spans="1:10" s="65" customFormat="1" ht="11.25" customHeight="1" x14ac:dyDescent="0.2">
      <c r="A153" s="89"/>
      <c r="B153" s="96"/>
      <c r="C153" s="63" t="s">
        <v>45</v>
      </c>
      <c r="D153" s="57" t="s">
        <v>0</v>
      </c>
      <c r="E153" s="66" t="s">
        <v>7</v>
      </c>
      <c r="F153" s="66" t="s">
        <v>40</v>
      </c>
      <c r="G153" s="60">
        <v>0</v>
      </c>
      <c r="H153" s="64">
        <v>1310.7</v>
      </c>
      <c r="I153" s="64">
        <v>1310.7</v>
      </c>
      <c r="J153" s="64">
        <v>1310.72</v>
      </c>
    </row>
    <row r="154" spans="1:10" s="65" customFormat="1" ht="11.25" customHeight="1" x14ac:dyDescent="0.2">
      <c r="A154" s="89"/>
      <c r="B154" s="96"/>
      <c r="C154" s="63" t="s">
        <v>46</v>
      </c>
      <c r="D154" s="57" t="s">
        <v>2</v>
      </c>
      <c r="E154" s="66" t="s">
        <v>7</v>
      </c>
      <c r="F154" s="66" t="s">
        <v>40</v>
      </c>
      <c r="G154" s="60">
        <v>0</v>
      </c>
      <c r="H154" s="64">
        <v>0</v>
      </c>
      <c r="I154" s="64">
        <v>0</v>
      </c>
      <c r="J154" s="64">
        <v>0</v>
      </c>
    </row>
    <row r="155" spans="1:10" s="65" customFormat="1" ht="11.25" customHeight="1" x14ac:dyDescent="0.2">
      <c r="A155" s="89"/>
      <c r="B155" s="96"/>
      <c r="C155" s="63" t="s">
        <v>10</v>
      </c>
      <c r="D155" s="57" t="s">
        <v>39</v>
      </c>
      <c r="E155" s="66" t="s">
        <v>7</v>
      </c>
      <c r="F155" s="66" t="s">
        <v>40</v>
      </c>
      <c r="G155" s="60">
        <v>0</v>
      </c>
      <c r="H155" s="64">
        <f>H156+H157</f>
        <v>129761.1</v>
      </c>
      <c r="I155" s="64">
        <f>I156+I157</f>
        <v>129760.9</v>
      </c>
      <c r="J155" s="64">
        <f>J156+J157</f>
        <v>129760.9</v>
      </c>
    </row>
    <row r="156" spans="1:10" s="65" customFormat="1" ht="11.25" customHeight="1" x14ac:dyDescent="0.2">
      <c r="A156" s="89"/>
      <c r="B156" s="96"/>
      <c r="C156" s="63" t="s">
        <v>45</v>
      </c>
      <c r="D156" s="57" t="s">
        <v>0</v>
      </c>
      <c r="E156" s="66" t="s">
        <v>7</v>
      </c>
      <c r="F156" s="66" t="s">
        <v>40</v>
      </c>
      <c r="G156" s="60">
        <v>0</v>
      </c>
      <c r="H156" s="64">
        <v>129761.1</v>
      </c>
      <c r="I156" s="64">
        <v>129760.9</v>
      </c>
      <c r="J156" s="64">
        <v>129760.9</v>
      </c>
    </row>
    <row r="157" spans="1:10" s="65" customFormat="1" ht="11.25" customHeight="1" x14ac:dyDescent="0.2">
      <c r="A157" s="89"/>
      <c r="B157" s="96"/>
      <c r="C157" s="63" t="s">
        <v>46</v>
      </c>
      <c r="D157" s="57" t="s">
        <v>2</v>
      </c>
      <c r="E157" s="66" t="s">
        <v>7</v>
      </c>
      <c r="F157" s="66" t="s">
        <v>40</v>
      </c>
      <c r="G157" s="60">
        <v>0</v>
      </c>
      <c r="H157" s="64">
        <v>0</v>
      </c>
      <c r="I157" s="64">
        <v>0</v>
      </c>
      <c r="J157" s="64">
        <v>0</v>
      </c>
    </row>
    <row r="158" spans="1:10" ht="11.25" customHeight="1" x14ac:dyDescent="0.15">
      <c r="A158" s="89" t="s">
        <v>48</v>
      </c>
      <c r="B158" s="96" t="s">
        <v>67</v>
      </c>
      <c r="C158" s="63" t="s">
        <v>25</v>
      </c>
      <c r="D158" s="57" t="s">
        <v>39</v>
      </c>
      <c r="E158" s="66" t="s">
        <v>7</v>
      </c>
      <c r="F158" s="66" t="s">
        <v>43</v>
      </c>
      <c r="G158" s="60">
        <v>0</v>
      </c>
      <c r="H158" s="64">
        <f>H159+H162</f>
        <v>1234.04</v>
      </c>
      <c r="I158" s="64">
        <f>I159+I162</f>
        <v>1234.04</v>
      </c>
      <c r="J158" s="64">
        <f>J159+J162</f>
        <v>1234.04</v>
      </c>
    </row>
    <row r="159" spans="1:10" ht="11.25" customHeight="1" x14ac:dyDescent="0.15">
      <c r="A159" s="89"/>
      <c r="B159" s="96"/>
      <c r="C159" s="63" t="s">
        <v>9</v>
      </c>
      <c r="D159" s="57" t="s">
        <v>39</v>
      </c>
      <c r="E159" s="66" t="s">
        <v>7</v>
      </c>
      <c r="F159" s="66" t="s">
        <v>43</v>
      </c>
      <c r="G159" s="60">
        <v>0</v>
      </c>
      <c r="H159" s="64">
        <f>H160+H161</f>
        <v>12.34</v>
      </c>
      <c r="I159" s="64">
        <f>I160+I161</f>
        <v>12.34</v>
      </c>
      <c r="J159" s="64">
        <f>J160+J161</f>
        <v>12.34</v>
      </c>
    </row>
    <row r="160" spans="1:10" ht="12" customHeight="1" x14ac:dyDescent="0.15">
      <c r="A160" s="89"/>
      <c r="B160" s="96"/>
      <c r="C160" s="63" t="s">
        <v>45</v>
      </c>
      <c r="D160" s="57" t="s">
        <v>0</v>
      </c>
      <c r="E160" s="66" t="s">
        <v>7</v>
      </c>
      <c r="F160" s="66" t="s">
        <v>43</v>
      </c>
      <c r="G160" s="60">
        <v>0</v>
      </c>
      <c r="H160" s="64">
        <v>12.34</v>
      </c>
      <c r="I160" s="64">
        <v>12.34</v>
      </c>
      <c r="J160" s="64">
        <v>12.34</v>
      </c>
    </row>
    <row r="161" spans="1:10" ht="11.25" customHeight="1" x14ac:dyDescent="0.15">
      <c r="A161" s="89"/>
      <c r="B161" s="96"/>
      <c r="C161" s="63" t="s">
        <v>46</v>
      </c>
      <c r="D161" s="57" t="s">
        <v>2</v>
      </c>
      <c r="E161" s="66" t="s">
        <v>7</v>
      </c>
      <c r="F161" s="66" t="s">
        <v>43</v>
      </c>
      <c r="G161" s="60">
        <v>0</v>
      </c>
      <c r="H161" s="64">
        <v>0</v>
      </c>
      <c r="I161" s="64"/>
      <c r="J161" s="64"/>
    </row>
    <row r="162" spans="1:10" ht="11.25" customHeight="1" x14ac:dyDescent="0.15">
      <c r="A162" s="89"/>
      <c r="B162" s="96"/>
      <c r="C162" s="63" t="s">
        <v>10</v>
      </c>
      <c r="D162" s="57" t="s">
        <v>39</v>
      </c>
      <c r="E162" s="66" t="s">
        <v>7</v>
      </c>
      <c r="F162" s="66" t="s">
        <v>43</v>
      </c>
      <c r="G162" s="60">
        <v>0</v>
      </c>
      <c r="H162" s="64">
        <f>H163+H164</f>
        <v>1221.7</v>
      </c>
      <c r="I162" s="64">
        <f>I163+I164</f>
        <v>1221.7</v>
      </c>
      <c r="J162" s="64">
        <f>J163+J164</f>
        <v>1221.7</v>
      </c>
    </row>
    <row r="163" spans="1:10" ht="11.25" customHeight="1" x14ac:dyDescent="0.15">
      <c r="A163" s="89"/>
      <c r="B163" s="96"/>
      <c r="C163" s="63" t="s">
        <v>45</v>
      </c>
      <c r="D163" s="57" t="s">
        <v>0</v>
      </c>
      <c r="E163" s="66" t="s">
        <v>7</v>
      </c>
      <c r="F163" s="66" t="s">
        <v>43</v>
      </c>
      <c r="G163" s="60">
        <v>0</v>
      </c>
      <c r="H163" s="64">
        <v>1221.7</v>
      </c>
      <c r="I163" s="64">
        <v>1221.7</v>
      </c>
      <c r="J163" s="64">
        <v>1221.7</v>
      </c>
    </row>
    <row r="164" spans="1:10" ht="11.25" customHeight="1" x14ac:dyDescent="0.15">
      <c r="A164" s="89"/>
      <c r="B164" s="96"/>
      <c r="C164" s="63" t="s">
        <v>46</v>
      </c>
      <c r="D164" s="57" t="s">
        <v>2</v>
      </c>
      <c r="E164" s="66" t="s">
        <v>7</v>
      </c>
      <c r="F164" s="66" t="s">
        <v>43</v>
      </c>
      <c r="G164" s="60">
        <v>0</v>
      </c>
      <c r="H164" s="67">
        <v>0</v>
      </c>
      <c r="I164" s="64"/>
      <c r="J164" s="64"/>
    </row>
    <row r="165" spans="1:10" ht="11.25" customHeight="1" x14ac:dyDescent="0.15">
      <c r="A165" s="81" t="s">
        <v>55</v>
      </c>
      <c r="B165" s="81" t="s">
        <v>14</v>
      </c>
      <c r="C165" s="63" t="s">
        <v>25</v>
      </c>
      <c r="D165" s="57" t="s">
        <v>39</v>
      </c>
      <c r="E165" s="66" t="s">
        <v>7</v>
      </c>
      <c r="F165" s="66" t="s">
        <v>70</v>
      </c>
      <c r="G165" s="60">
        <v>0</v>
      </c>
      <c r="H165" s="64">
        <f>H166+H170</f>
        <v>448675.69999999995</v>
      </c>
      <c r="I165" s="64">
        <f>I166+I170</f>
        <v>542038.77999999991</v>
      </c>
      <c r="J165" s="64">
        <f>J166+J170</f>
        <v>538646.19999999995</v>
      </c>
    </row>
    <row r="166" spans="1:10" ht="11.25" customHeight="1" x14ac:dyDescent="0.15">
      <c r="A166" s="81"/>
      <c r="B166" s="81"/>
      <c r="C166" s="63" t="s">
        <v>9</v>
      </c>
      <c r="D166" s="57" t="s">
        <v>39</v>
      </c>
      <c r="E166" s="66" t="s">
        <v>7</v>
      </c>
      <c r="F166" s="66" t="s">
        <v>70</v>
      </c>
      <c r="G166" s="60">
        <v>0</v>
      </c>
      <c r="H166" s="64">
        <f>H167+H168+H169</f>
        <v>444238.89999999997</v>
      </c>
      <c r="I166" s="64">
        <f>I167+I168+I169</f>
        <v>470965.37999999995</v>
      </c>
      <c r="J166" s="64">
        <f>J167+J168+J169</f>
        <v>467572.8</v>
      </c>
    </row>
    <row r="167" spans="1:10" ht="11.25" customHeight="1" x14ac:dyDescent="0.15">
      <c r="A167" s="81"/>
      <c r="B167" s="81"/>
      <c r="C167" s="63" t="s">
        <v>45</v>
      </c>
      <c r="D167" s="57" t="s">
        <v>0</v>
      </c>
      <c r="E167" s="66" t="s">
        <v>7</v>
      </c>
      <c r="F167" s="66" t="s">
        <v>70</v>
      </c>
      <c r="G167" s="60">
        <v>0</v>
      </c>
      <c r="H167" s="64">
        <f>H175+H197+H204</f>
        <v>444238.89999999997</v>
      </c>
      <c r="I167" s="64">
        <f t="shared" ref="I167" si="15">I175+I197+I204</f>
        <v>470965.37999999995</v>
      </c>
      <c r="J167" s="64">
        <f>J175+J197+J204</f>
        <v>467572.8</v>
      </c>
    </row>
    <row r="168" spans="1:10" ht="11.25" customHeight="1" x14ac:dyDescent="0.15">
      <c r="A168" s="81"/>
      <c r="B168" s="81"/>
      <c r="C168" s="63" t="s">
        <v>71</v>
      </c>
      <c r="D168" s="57" t="s">
        <v>72</v>
      </c>
      <c r="E168" s="66" t="s">
        <v>7</v>
      </c>
      <c r="F168" s="66" t="s">
        <v>70</v>
      </c>
      <c r="G168" s="60">
        <v>0</v>
      </c>
      <c r="H168" s="64">
        <f>H176</f>
        <v>0</v>
      </c>
      <c r="I168" s="64">
        <v>0</v>
      </c>
      <c r="J168" s="64">
        <v>0</v>
      </c>
    </row>
    <row r="169" spans="1:10" ht="11.25" customHeight="1" x14ac:dyDescent="0.15">
      <c r="A169" s="81"/>
      <c r="B169" s="81"/>
      <c r="C169" s="63" t="s">
        <v>94</v>
      </c>
      <c r="D169" s="57" t="s">
        <v>95</v>
      </c>
      <c r="E169" s="66" t="s">
        <v>7</v>
      </c>
      <c r="F169" s="66" t="s">
        <v>70</v>
      </c>
      <c r="G169" s="60">
        <v>0</v>
      </c>
      <c r="H169" s="64">
        <v>0</v>
      </c>
      <c r="I169" s="64">
        <v>0</v>
      </c>
      <c r="J169" s="64">
        <v>0</v>
      </c>
    </row>
    <row r="170" spans="1:10" ht="11.25" customHeight="1" x14ac:dyDescent="0.15">
      <c r="A170" s="81"/>
      <c r="B170" s="81"/>
      <c r="C170" s="63" t="s">
        <v>10</v>
      </c>
      <c r="D170" s="57" t="s">
        <v>39</v>
      </c>
      <c r="E170" s="66" t="s">
        <v>7</v>
      </c>
      <c r="F170" s="66" t="s">
        <v>70</v>
      </c>
      <c r="G170" s="60">
        <v>0</v>
      </c>
      <c r="H170" s="64">
        <f>H171+H172</f>
        <v>4436.8</v>
      </c>
      <c r="I170" s="64">
        <f>I171+I172</f>
        <v>71073.399999999994</v>
      </c>
      <c r="J170" s="64">
        <f>J171+J172</f>
        <v>71073.399999999994</v>
      </c>
    </row>
    <row r="171" spans="1:10" ht="11.25" customHeight="1" x14ac:dyDescent="0.15">
      <c r="A171" s="81"/>
      <c r="B171" s="81"/>
      <c r="C171" s="63" t="s">
        <v>45</v>
      </c>
      <c r="D171" s="57" t="s">
        <v>0</v>
      </c>
      <c r="E171" s="66" t="s">
        <v>7</v>
      </c>
      <c r="F171" s="66" t="s">
        <v>70</v>
      </c>
      <c r="G171" s="60">
        <v>0</v>
      </c>
      <c r="H171" s="64">
        <f>H199+H206+H177</f>
        <v>4436.8</v>
      </c>
      <c r="I171" s="64">
        <f>I199+I206+I177</f>
        <v>71073.399999999994</v>
      </c>
      <c r="J171" s="64">
        <f>J199+J206+J177</f>
        <v>71073.399999999994</v>
      </c>
    </row>
    <row r="172" spans="1:10" ht="11.25" customHeight="1" x14ac:dyDescent="0.15">
      <c r="A172" s="81"/>
      <c r="B172" s="81"/>
      <c r="C172" s="63" t="s">
        <v>71</v>
      </c>
      <c r="D172" s="57" t="s">
        <v>72</v>
      </c>
      <c r="E172" s="66" t="s">
        <v>7</v>
      </c>
      <c r="F172" s="66" t="s">
        <v>70</v>
      </c>
      <c r="G172" s="60">
        <v>0</v>
      </c>
      <c r="H172" s="64">
        <f>H179</f>
        <v>0</v>
      </c>
      <c r="I172" s="64">
        <f t="shared" ref="I172:J172" si="16">I179</f>
        <v>0</v>
      </c>
      <c r="J172" s="64">
        <f t="shared" si="16"/>
        <v>0</v>
      </c>
    </row>
    <row r="173" spans="1:10" s="65" customFormat="1" ht="11.25" customHeight="1" x14ac:dyDescent="0.2">
      <c r="A173" s="90" t="s">
        <v>36</v>
      </c>
      <c r="B173" s="90" t="s">
        <v>82</v>
      </c>
      <c r="C173" s="63" t="s">
        <v>25</v>
      </c>
      <c r="D173" s="57" t="s">
        <v>39</v>
      </c>
      <c r="E173" s="66" t="s">
        <v>7</v>
      </c>
      <c r="F173" s="66" t="s">
        <v>70</v>
      </c>
      <c r="G173" s="60">
        <v>0</v>
      </c>
      <c r="H173" s="64">
        <f>H174+H177</f>
        <v>444194.1</v>
      </c>
      <c r="I173" s="64">
        <f>I174+I177</f>
        <v>528121.34</v>
      </c>
      <c r="J173" s="64">
        <f>J174+J177</f>
        <v>524728.67000000004</v>
      </c>
    </row>
    <row r="174" spans="1:10" ht="11.25" customHeight="1" x14ac:dyDescent="0.15">
      <c r="A174" s="91"/>
      <c r="B174" s="91"/>
      <c r="C174" s="63" t="s">
        <v>9</v>
      </c>
      <c r="D174" s="57" t="s">
        <v>39</v>
      </c>
      <c r="E174" s="66" t="s">
        <v>7</v>
      </c>
      <c r="F174" s="66" t="s">
        <v>70</v>
      </c>
      <c r="G174" s="60">
        <v>0</v>
      </c>
      <c r="H174" s="64">
        <f t="shared" ref="H174:J175" si="17">H181+H186+H191</f>
        <v>444194.1</v>
      </c>
      <c r="I174" s="64">
        <f>I181+I186+I191</f>
        <v>470650.04</v>
      </c>
      <c r="J174" s="64">
        <f>J181+J186+J191</f>
        <v>467257.37</v>
      </c>
    </row>
    <row r="175" spans="1:10" ht="11.25" customHeight="1" x14ac:dyDescent="0.15">
      <c r="A175" s="91"/>
      <c r="B175" s="91"/>
      <c r="C175" s="63" t="s">
        <v>45</v>
      </c>
      <c r="D175" s="57" t="s">
        <v>0</v>
      </c>
      <c r="E175" s="66" t="s">
        <v>7</v>
      </c>
      <c r="F175" s="66" t="s">
        <v>70</v>
      </c>
      <c r="G175" s="60">
        <v>0</v>
      </c>
      <c r="H175" s="64">
        <f t="shared" si="17"/>
        <v>444194.1</v>
      </c>
      <c r="I175" s="64">
        <f>I182+I187+I192</f>
        <v>470649.98</v>
      </c>
      <c r="J175" s="64">
        <f t="shared" si="17"/>
        <v>467257.37</v>
      </c>
    </row>
    <row r="176" spans="1:10" ht="11.25" customHeight="1" x14ac:dyDescent="0.15">
      <c r="A176" s="91"/>
      <c r="B176" s="91"/>
      <c r="C176" s="63" t="s">
        <v>27</v>
      </c>
      <c r="D176" s="57" t="s">
        <v>39</v>
      </c>
      <c r="E176" s="66" t="s">
        <v>7</v>
      </c>
      <c r="F176" s="66" t="s">
        <v>70</v>
      </c>
      <c r="G176" s="60">
        <v>0</v>
      </c>
      <c r="H176" s="64">
        <v>0</v>
      </c>
      <c r="I176" s="64">
        <v>0</v>
      </c>
      <c r="J176" s="64">
        <v>0</v>
      </c>
    </row>
    <row r="177" spans="1:10" ht="11.25" customHeight="1" x14ac:dyDescent="0.15">
      <c r="A177" s="91"/>
      <c r="B177" s="91"/>
      <c r="C177" s="63" t="s">
        <v>10</v>
      </c>
      <c r="D177" s="57" t="s">
        <v>39</v>
      </c>
      <c r="E177" s="66" t="s">
        <v>7</v>
      </c>
      <c r="F177" s="66" t="s">
        <v>70</v>
      </c>
      <c r="G177" s="60">
        <v>0</v>
      </c>
      <c r="H177" s="64">
        <f>H183+H188+H193</f>
        <v>0</v>
      </c>
      <c r="I177" s="64">
        <f>I183+I188+I193</f>
        <v>57471.3</v>
      </c>
      <c r="J177" s="64">
        <f t="shared" ref="J177" si="18">J183+J188+J193</f>
        <v>57471.3</v>
      </c>
    </row>
    <row r="178" spans="1:10" ht="11.25" customHeight="1" x14ac:dyDescent="0.15">
      <c r="A178" s="91"/>
      <c r="B178" s="91"/>
      <c r="C178" s="63" t="s">
        <v>45</v>
      </c>
      <c r="D178" s="57" t="s">
        <v>0</v>
      </c>
      <c r="E178" s="66" t="s">
        <v>7</v>
      </c>
      <c r="F178" s="66" t="s">
        <v>70</v>
      </c>
      <c r="G178" s="60">
        <v>0</v>
      </c>
      <c r="H178" s="64">
        <f>H184+H189+H193</f>
        <v>0</v>
      </c>
      <c r="I178" s="64">
        <f t="shared" ref="I178:J178" si="19">I184+I189+I193</f>
        <v>57471.3</v>
      </c>
      <c r="J178" s="64">
        <f t="shared" si="19"/>
        <v>57471.3</v>
      </c>
    </row>
    <row r="179" spans="1:10" ht="11.25" customHeight="1" x14ac:dyDescent="0.15">
      <c r="A179" s="91"/>
      <c r="B179" s="91"/>
      <c r="C179" s="63" t="s">
        <v>27</v>
      </c>
      <c r="D179" s="57" t="s">
        <v>39</v>
      </c>
      <c r="E179" s="66" t="s">
        <v>7</v>
      </c>
      <c r="F179" s="66" t="s">
        <v>70</v>
      </c>
      <c r="G179" s="60">
        <v>0</v>
      </c>
      <c r="H179" s="64">
        <v>0</v>
      </c>
      <c r="I179" s="64">
        <v>0</v>
      </c>
      <c r="J179" s="64">
        <v>0</v>
      </c>
    </row>
    <row r="180" spans="1:10" ht="11.25" customHeight="1" x14ac:dyDescent="0.15">
      <c r="A180" s="91"/>
      <c r="B180" s="91"/>
      <c r="C180" s="63" t="s">
        <v>25</v>
      </c>
      <c r="D180" s="57" t="s">
        <v>39</v>
      </c>
      <c r="E180" s="66" t="s">
        <v>7</v>
      </c>
      <c r="F180" s="66" t="s">
        <v>41</v>
      </c>
      <c r="G180" s="60">
        <v>0</v>
      </c>
      <c r="H180" s="64">
        <f>H181+H183</f>
        <v>440056.6</v>
      </c>
      <c r="I180" s="64">
        <f>I181+I183</f>
        <v>446192.26</v>
      </c>
      <c r="J180" s="64">
        <f>J181+J183</f>
        <v>442801.23</v>
      </c>
    </row>
    <row r="181" spans="1:10" ht="11.25" customHeight="1" x14ac:dyDescent="0.15">
      <c r="A181" s="91"/>
      <c r="B181" s="91"/>
      <c r="C181" s="63" t="s">
        <v>9</v>
      </c>
      <c r="D181" s="57" t="s">
        <v>39</v>
      </c>
      <c r="E181" s="66" t="s">
        <v>7</v>
      </c>
      <c r="F181" s="66" t="s">
        <v>41</v>
      </c>
      <c r="G181" s="60">
        <v>0</v>
      </c>
      <c r="H181" s="64">
        <f>H182</f>
        <v>440056.6</v>
      </c>
      <c r="I181" s="64">
        <v>446192.26</v>
      </c>
      <c r="J181" s="64">
        <f>J182</f>
        <v>442801.23</v>
      </c>
    </row>
    <row r="182" spans="1:10" ht="11.25" customHeight="1" x14ac:dyDescent="0.15">
      <c r="A182" s="91"/>
      <c r="B182" s="91"/>
      <c r="C182" s="63" t="s">
        <v>45</v>
      </c>
      <c r="D182" s="57" t="s">
        <v>0</v>
      </c>
      <c r="E182" s="66" t="s">
        <v>7</v>
      </c>
      <c r="F182" s="66" t="s">
        <v>41</v>
      </c>
      <c r="G182" s="60">
        <v>0</v>
      </c>
      <c r="H182" s="64">
        <v>440056.6</v>
      </c>
      <c r="I182" s="64">
        <v>446192.2</v>
      </c>
      <c r="J182" s="64">
        <v>442801.23</v>
      </c>
    </row>
    <row r="183" spans="1:10" ht="11.25" customHeight="1" x14ac:dyDescent="0.15">
      <c r="A183" s="91"/>
      <c r="B183" s="91"/>
      <c r="C183" s="63" t="s">
        <v>10</v>
      </c>
      <c r="D183" s="57" t="s">
        <v>39</v>
      </c>
      <c r="E183" s="66" t="s">
        <v>7</v>
      </c>
      <c r="F183" s="66" t="s">
        <v>41</v>
      </c>
      <c r="G183" s="60">
        <v>0</v>
      </c>
      <c r="H183" s="64">
        <f>H184</f>
        <v>0</v>
      </c>
      <c r="I183" s="64">
        <f>I184</f>
        <v>0</v>
      </c>
      <c r="J183" s="64">
        <f>J184</f>
        <v>0</v>
      </c>
    </row>
    <row r="184" spans="1:10" ht="11.25" customHeight="1" x14ac:dyDescent="0.15">
      <c r="A184" s="91"/>
      <c r="B184" s="91"/>
      <c r="C184" s="63" t="s">
        <v>45</v>
      </c>
      <c r="D184" s="57" t="s">
        <v>0</v>
      </c>
      <c r="E184" s="66" t="s">
        <v>7</v>
      </c>
      <c r="F184" s="66" t="s">
        <v>41</v>
      </c>
      <c r="G184" s="60">
        <v>0</v>
      </c>
      <c r="H184" s="64">
        <v>0</v>
      </c>
      <c r="I184" s="64">
        <v>0</v>
      </c>
      <c r="J184" s="64">
        <v>0</v>
      </c>
    </row>
    <row r="185" spans="1:10" ht="11.25" customHeight="1" x14ac:dyDescent="0.15">
      <c r="A185" s="91"/>
      <c r="B185" s="91"/>
      <c r="C185" s="63" t="s">
        <v>25</v>
      </c>
      <c r="D185" s="57" t="s">
        <v>39</v>
      </c>
      <c r="E185" s="66" t="s">
        <v>7</v>
      </c>
      <c r="F185" s="66" t="s">
        <v>65</v>
      </c>
      <c r="G185" s="60">
        <v>0</v>
      </c>
      <c r="H185" s="64">
        <f>H186+H188</f>
        <v>4137.5</v>
      </c>
      <c r="I185" s="64">
        <f>I186+I188</f>
        <v>4726.24</v>
      </c>
      <c r="J185" s="64">
        <f>J186+J188</f>
        <v>4724.6400000000003</v>
      </c>
    </row>
    <row r="186" spans="1:10" ht="11.25" customHeight="1" x14ac:dyDescent="0.15">
      <c r="A186" s="91"/>
      <c r="B186" s="91"/>
      <c r="C186" s="63" t="s">
        <v>9</v>
      </c>
      <c r="D186" s="57" t="s">
        <v>39</v>
      </c>
      <c r="E186" s="66" t="s">
        <v>7</v>
      </c>
      <c r="F186" s="66" t="s">
        <v>65</v>
      </c>
      <c r="G186" s="60">
        <v>0</v>
      </c>
      <c r="H186" s="64">
        <f>H187</f>
        <v>4137.5</v>
      </c>
      <c r="I186" s="64">
        <f>I187</f>
        <v>4726.24</v>
      </c>
      <c r="J186" s="64">
        <f>J187</f>
        <v>4724.6400000000003</v>
      </c>
    </row>
    <row r="187" spans="1:10" ht="11.25" customHeight="1" x14ac:dyDescent="0.15">
      <c r="A187" s="91"/>
      <c r="B187" s="91"/>
      <c r="C187" s="63" t="s">
        <v>45</v>
      </c>
      <c r="D187" s="57" t="s">
        <v>0</v>
      </c>
      <c r="E187" s="66" t="s">
        <v>7</v>
      </c>
      <c r="F187" s="66" t="s">
        <v>65</v>
      </c>
      <c r="G187" s="60">
        <v>0</v>
      </c>
      <c r="H187" s="64">
        <v>4137.5</v>
      </c>
      <c r="I187" s="64">
        <v>4726.24</v>
      </c>
      <c r="J187" s="67">
        <v>4724.6400000000003</v>
      </c>
    </row>
    <row r="188" spans="1:10" ht="11.25" customHeight="1" x14ac:dyDescent="0.15">
      <c r="A188" s="91"/>
      <c r="B188" s="91"/>
      <c r="C188" s="63" t="s">
        <v>10</v>
      </c>
      <c r="D188" s="57" t="s">
        <v>39</v>
      </c>
      <c r="E188" s="66" t="s">
        <v>7</v>
      </c>
      <c r="F188" s="66" t="s">
        <v>65</v>
      </c>
      <c r="G188" s="60">
        <v>0</v>
      </c>
      <c r="H188" s="64">
        <f>H189</f>
        <v>0</v>
      </c>
      <c r="I188" s="64">
        <v>0</v>
      </c>
      <c r="J188" s="64">
        <f>J189</f>
        <v>0</v>
      </c>
    </row>
    <row r="189" spans="1:10" ht="11.25" customHeight="1" x14ac:dyDescent="0.15">
      <c r="A189" s="91"/>
      <c r="B189" s="91"/>
      <c r="C189" s="63" t="s">
        <v>45</v>
      </c>
      <c r="D189" s="57" t="s">
        <v>0</v>
      </c>
      <c r="E189" s="66" t="s">
        <v>7</v>
      </c>
      <c r="F189" s="66" t="s">
        <v>65</v>
      </c>
      <c r="G189" s="60">
        <v>0</v>
      </c>
      <c r="H189" s="64">
        <v>0</v>
      </c>
      <c r="I189" s="64">
        <v>0</v>
      </c>
      <c r="J189" s="64">
        <v>0</v>
      </c>
    </row>
    <row r="190" spans="1:10" ht="11.25" customHeight="1" x14ac:dyDescent="0.15">
      <c r="A190" s="91"/>
      <c r="B190" s="91"/>
      <c r="C190" s="63" t="s">
        <v>25</v>
      </c>
      <c r="D190" s="57" t="s">
        <v>39</v>
      </c>
      <c r="E190" s="66" t="s">
        <v>7</v>
      </c>
      <c r="F190" s="66" t="s">
        <v>40</v>
      </c>
      <c r="G190" s="60">
        <v>0</v>
      </c>
      <c r="H190" s="64">
        <f>H191+H193</f>
        <v>0</v>
      </c>
      <c r="I190" s="64">
        <f>I191+I193</f>
        <v>77202.84</v>
      </c>
      <c r="J190" s="64">
        <f>J191+J193</f>
        <v>77202.8</v>
      </c>
    </row>
    <row r="191" spans="1:10" ht="11.25" customHeight="1" x14ac:dyDescent="0.15">
      <c r="A191" s="91"/>
      <c r="B191" s="91"/>
      <c r="C191" s="63" t="s">
        <v>9</v>
      </c>
      <c r="D191" s="57" t="s">
        <v>39</v>
      </c>
      <c r="E191" s="66" t="s">
        <v>7</v>
      </c>
      <c r="F191" s="66" t="s">
        <v>40</v>
      </c>
      <c r="G191" s="60">
        <v>0</v>
      </c>
      <c r="H191" s="64">
        <v>0</v>
      </c>
      <c r="I191" s="64">
        <v>19731.54</v>
      </c>
      <c r="J191" s="64">
        <v>19731.5</v>
      </c>
    </row>
    <row r="192" spans="1:10" ht="11.25" customHeight="1" x14ac:dyDescent="0.15">
      <c r="A192" s="91"/>
      <c r="B192" s="91"/>
      <c r="C192" s="63" t="s">
        <v>45</v>
      </c>
      <c r="D192" s="57" t="s">
        <v>0</v>
      </c>
      <c r="E192" s="66" t="s">
        <v>7</v>
      </c>
      <c r="F192" s="66" t="s">
        <v>40</v>
      </c>
      <c r="G192" s="60">
        <v>0</v>
      </c>
      <c r="H192" s="64">
        <v>0</v>
      </c>
      <c r="I192" s="64">
        <f>3024.8+16706.7+0.04</f>
        <v>19731.54</v>
      </c>
      <c r="J192" s="64">
        <f>3024.8+16706.7</f>
        <v>19731.5</v>
      </c>
    </row>
    <row r="193" spans="1:10" ht="11.25" customHeight="1" x14ac:dyDescent="0.15">
      <c r="A193" s="91"/>
      <c r="B193" s="91"/>
      <c r="C193" s="63" t="s">
        <v>10</v>
      </c>
      <c r="D193" s="57" t="s">
        <v>39</v>
      </c>
      <c r="E193" s="66" t="s">
        <v>7</v>
      </c>
      <c r="F193" s="66" t="s">
        <v>40</v>
      </c>
      <c r="G193" s="60">
        <v>0</v>
      </c>
      <c r="H193" s="64">
        <f>H194</f>
        <v>0</v>
      </c>
      <c r="I193" s="64">
        <f t="shared" ref="I193:J193" si="20">I194</f>
        <v>57471.3</v>
      </c>
      <c r="J193" s="64">
        <f t="shared" si="20"/>
        <v>57471.3</v>
      </c>
    </row>
    <row r="194" spans="1:10" ht="11.25" customHeight="1" x14ac:dyDescent="0.15">
      <c r="A194" s="92"/>
      <c r="B194" s="92"/>
      <c r="C194" s="63" t="s">
        <v>45</v>
      </c>
      <c r="D194" s="57" t="s">
        <v>0</v>
      </c>
      <c r="E194" s="66" t="s">
        <v>7</v>
      </c>
      <c r="F194" s="66" t="s">
        <v>40</v>
      </c>
      <c r="G194" s="60">
        <v>0</v>
      </c>
      <c r="H194" s="64">
        <v>0</v>
      </c>
      <c r="I194" s="64">
        <f>57471.3</f>
        <v>57471.3</v>
      </c>
      <c r="J194" s="64">
        <f>57471.3</f>
        <v>57471.3</v>
      </c>
    </row>
    <row r="195" spans="1:10" s="65" customFormat="1" x14ac:dyDescent="0.2">
      <c r="A195" s="89" t="s">
        <v>48</v>
      </c>
      <c r="B195" s="89" t="s">
        <v>49</v>
      </c>
      <c r="C195" s="63" t="s">
        <v>25</v>
      </c>
      <c r="D195" s="57" t="s">
        <v>39</v>
      </c>
      <c r="E195" s="66" t="s">
        <v>7</v>
      </c>
      <c r="F195" s="66" t="s">
        <v>41</v>
      </c>
      <c r="G195" s="60">
        <v>0</v>
      </c>
      <c r="H195" s="64">
        <f>H196+H199</f>
        <v>4481.6000000000004</v>
      </c>
      <c r="I195" s="64">
        <f>I196+I199</f>
        <v>4481.6000000000004</v>
      </c>
      <c r="J195" s="64">
        <f>J196+J199</f>
        <v>4481.62</v>
      </c>
    </row>
    <row r="196" spans="1:10" s="65" customFormat="1" x14ac:dyDescent="0.2">
      <c r="A196" s="89"/>
      <c r="B196" s="89"/>
      <c r="C196" s="63" t="s">
        <v>9</v>
      </c>
      <c r="D196" s="57" t="s">
        <v>39</v>
      </c>
      <c r="E196" s="66" t="s">
        <v>7</v>
      </c>
      <c r="F196" s="66" t="s">
        <v>41</v>
      </c>
      <c r="G196" s="60">
        <v>0</v>
      </c>
      <c r="H196" s="64">
        <f>H197+H198</f>
        <v>44.8</v>
      </c>
      <c r="I196" s="64">
        <f t="shared" ref="I196:J196" si="21">I197+I198</f>
        <v>44.8</v>
      </c>
      <c r="J196" s="64">
        <f t="shared" si="21"/>
        <v>44.82</v>
      </c>
    </row>
    <row r="197" spans="1:10" s="65" customFormat="1" ht="21" x14ac:dyDescent="0.2">
      <c r="A197" s="89"/>
      <c r="B197" s="89"/>
      <c r="C197" s="63" t="s">
        <v>45</v>
      </c>
      <c r="D197" s="57" t="s">
        <v>0</v>
      </c>
      <c r="E197" s="66" t="s">
        <v>7</v>
      </c>
      <c r="F197" s="66" t="s">
        <v>41</v>
      </c>
      <c r="G197" s="60">
        <v>0</v>
      </c>
      <c r="H197" s="64">
        <v>44.8</v>
      </c>
      <c r="I197" s="64">
        <v>44.8</v>
      </c>
      <c r="J197" s="64">
        <v>44.82</v>
      </c>
    </row>
    <row r="198" spans="1:10" s="65" customFormat="1" x14ac:dyDescent="0.2">
      <c r="A198" s="89"/>
      <c r="B198" s="89"/>
      <c r="C198" s="63" t="s">
        <v>27</v>
      </c>
      <c r="D198" s="57" t="s">
        <v>39</v>
      </c>
      <c r="E198" s="66" t="s">
        <v>7</v>
      </c>
      <c r="F198" s="66" t="s">
        <v>41</v>
      </c>
      <c r="G198" s="60">
        <v>0</v>
      </c>
      <c r="H198" s="64">
        <v>0</v>
      </c>
      <c r="I198" s="64">
        <v>0</v>
      </c>
      <c r="J198" s="64">
        <v>0</v>
      </c>
    </row>
    <row r="199" spans="1:10" s="65" customFormat="1" x14ac:dyDescent="0.2">
      <c r="A199" s="89"/>
      <c r="B199" s="89"/>
      <c r="C199" s="63" t="s">
        <v>10</v>
      </c>
      <c r="D199" s="57" t="s">
        <v>39</v>
      </c>
      <c r="E199" s="66" t="s">
        <v>7</v>
      </c>
      <c r="F199" s="66" t="s">
        <v>41</v>
      </c>
      <c r="G199" s="60">
        <v>0</v>
      </c>
      <c r="H199" s="64">
        <f>H200+H201</f>
        <v>4436.8</v>
      </c>
      <c r="I199" s="64">
        <f t="shared" ref="I199:J199" si="22">I200+I201</f>
        <v>4436.8</v>
      </c>
      <c r="J199" s="64">
        <f t="shared" si="22"/>
        <v>4436.8</v>
      </c>
    </row>
    <row r="200" spans="1:10" s="65" customFormat="1" ht="21" x14ac:dyDescent="0.2">
      <c r="A200" s="89"/>
      <c r="B200" s="89"/>
      <c r="C200" s="63" t="s">
        <v>45</v>
      </c>
      <c r="D200" s="57" t="s">
        <v>0</v>
      </c>
      <c r="E200" s="66" t="s">
        <v>7</v>
      </c>
      <c r="F200" s="66" t="s">
        <v>41</v>
      </c>
      <c r="G200" s="60">
        <v>0</v>
      </c>
      <c r="H200" s="64">
        <v>4436.8</v>
      </c>
      <c r="I200" s="64">
        <v>4436.8</v>
      </c>
      <c r="J200" s="64">
        <v>4436.8</v>
      </c>
    </row>
    <row r="201" spans="1:10" s="65" customFormat="1" x14ac:dyDescent="0.2">
      <c r="A201" s="89"/>
      <c r="B201" s="89"/>
      <c r="C201" s="63" t="s">
        <v>27</v>
      </c>
      <c r="D201" s="57" t="s">
        <v>39</v>
      </c>
      <c r="E201" s="66" t="s">
        <v>7</v>
      </c>
      <c r="F201" s="66" t="s">
        <v>41</v>
      </c>
      <c r="G201" s="60">
        <v>0</v>
      </c>
      <c r="H201" s="64">
        <v>0</v>
      </c>
      <c r="I201" s="64">
        <v>0</v>
      </c>
      <c r="J201" s="64">
        <v>0</v>
      </c>
    </row>
    <row r="202" spans="1:10" s="65" customFormat="1" x14ac:dyDescent="0.2">
      <c r="A202" s="89" t="s">
        <v>48</v>
      </c>
      <c r="B202" s="89" t="s">
        <v>100</v>
      </c>
      <c r="C202" s="63" t="s">
        <v>25</v>
      </c>
      <c r="D202" s="57" t="s">
        <v>39</v>
      </c>
      <c r="E202" s="66" t="s">
        <v>7</v>
      </c>
      <c r="F202" s="66" t="s">
        <v>40</v>
      </c>
      <c r="G202" s="60">
        <v>0</v>
      </c>
      <c r="H202" s="64">
        <f>H203+H206</f>
        <v>0</v>
      </c>
      <c r="I202" s="64">
        <f>I203+I206</f>
        <v>9435.9</v>
      </c>
      <c r="J202" s="64">
        <f>J203+J206</f>
        <v>9435.91</v>
      </c>
    </row>
    <row r="203" spans="1:10" s="65" customFormat="1" x14ac:dyDescent="0.2">
      <c r="A203" s="89"/>
      <c r="B203" s="89"/>
      <c r="C203" s="63" t="s">
        <v>9</v>
      </c>
      <c r="D203" s="57" t="s">
        <v>39</v>
      </c>
      <c r="E203" s="66" t="s">
        <v>7</v>
      </c>
      <c r="F203" s="66" t="s">
        <v>40</v>
      </c>
      <c r="G203" s="60">
        <v>0</v>
      </c>
      <c r="H203" s="64">
        <f>H204+H205</f>
        <v>0</v>
      </c>
      <c r="I203" s="64">
        <f t="shared" ref="I203:J203" si="23">I204+I205</f>
        <v>270.60000000000002</v>
      </c>
      <c r="J203" s="64">
        <f t="shared" si="23"/>
        <v>270.61</v>
      </c>
    </row>
    <row r="204" spans="1:10" s="65" customFormat="1" ht="21" x14ac:dyDescent="0.2">
      <c r="A204" s="89"/>
      <c r="B204" s="89"/>
      <c r="C204" s="63" t="s">
        <v>45</v>
      </c>
      <c r="D204" s="57" t="s">
        <v>0</v>
      </c>
      <c r="E204" s="66" t="s">
        <v>7</v>
      </c>
      <c r="F204" s="66" t="s">
        <v>40</v>
      </c>
      <c r="G204" s="60">
        <v>0</v>
      </c>
      <c r="H204" s="64">
        <v>0</v>
      </c>
      <c r="I204" s="64">
        <v>270.60000000000002</v>
      </c>
      <c r="J204" s="64">
        <v>270.61</v>
      </c>
    </row>
    <row r="205" spans="1:10" s="65" customFormat="1" x14ac:dyDescent="0.2">
      <c r="A205" s="89"/>
      <c r="B205" s="89"/>
      <c r="C205" s="63" t="s">
        <v>27</v>
      </c>
      <c r="D205" s="57" t="s">
        <v>39</v>
      </c>
      <c r="E205" s="66" t="s">
        <v>7</v>
      </c>
      <c r="F205" s="66" t="s">
        <v>40</v>
      </c>
      <c r="G205" s="60">
        <v>0</v>
      </c>
      <c r="H205" s="64">
        <v>0</v>
      </c>
      <c r="I205" s="64">
        <v>0</v>
      </c>
      <c r="J205" s="64">
        <v>0</v>
      </c>
    </row>
    <row r="206" spans="1:10" s="65" customFormat="1" x14ac:dyDescent="0.2">
      <c r="A206" s="89"/>
      <c r="B206" s="89"/>
      <c r="C206" s="63" t="s">
        <v>10</v>
      </c>
      <c r="D206" s="57" t="s">
        <v>39</v>
      </c>
      <c r="E206" s="66" t="s">
        <v>7</v>
      </c>
      <c r="F206" s="66" t="s">
        <v>40</v>
      </c>
      <c r="G206" s="60">
        <v>0</v>
      </c>
      <c r="H206" s="64">
        <f>H207+H208</f>
        <v>0</v>
      </c>
      <c r="I206" s="64">
        <f t="shared" ref="I206:J206" si="24">I207+I208</f>
        <v>9165.2999999999993</v>
      </c>
      <c r="J206" s="64">
        <f t="shared" si="24"/>
        <v>9165.2999999999993</v>
      </c>
    </row>
    <row r="207" spans="1:10" s="65" customFormat="1" ht="21" x14ac:dyDescent="0.2">
      <c r="A207" s="89"/>
      <c r="B207" s="89"/>
      <c r="C207" s="63" t="s">
        <v>45</v>
      </c>
      <c r="D207" s="57" t="s">
        <v>0</v>
      </c>
      <c r="E207" s="66" t="s">
        <v>7</v>
      </c>
      <c r="F207" s="66" t="s">
        <v>40</v>
      </c>
      <c r="G207" s="60">
        <v>0</v>
      </c>
      <c r="H207" s="64">
        <v>0</v>
      </c>
      <c r="I207" s="64">
        <v>9165.2999999999993</v>
      </c>
      <c r="J207" s="64">
        <v>9165.2999999999993</v>
      </c>
    </row>
    <row r="208" spans="1:10" s="65" customFormat="1" x14ac:dyDescent="0.2">
      <c r="A208" s="89"/>
      <c r="B208" s="89"/>
      <c r="C208" s="63" t="s">
        <v>27</v>
      </c>
      <c r="D208" s="57" t="s">
        <v>39</v>
      </c>
      <c r="E208" s="66" t="s">
        <v>7</v>
      </c>
      <c r="F208" s="66" t="s">
        <v>40</v>
      </c>
      <c r="G208" s="60">
        <v>0</v>
      </c>
      <c r="H208" s="64">
        <v>0</v>
      </c>
      <c r="I208" s="64">
        <v>0</v>
      </c>
      <c r="J208" s="64">
        <v>0</v>
      </c>
    </row>
    <row r="209" spans="1:10" ht="11.25" customHeight="1" x14ac:dyDescent="0.15">
      <c r="A209" s="81" t="s">
        <v>17</v>
      </c>
      <c r="B209" s="81" t="s">
        <v>34</v>
      </c>
      <c r="C209" s="63" t="s">
        <v>25</v>
      </c>
      <c r="D209" s="57" t="s">
        <v>39</v>
      </c>
      <c r="E209" s="66" t="s">
        <v>7</v>
      </c>
      <c r="F209" s="66" t="s">
        <v>70</v>
      </c>
      <c r="G209" s="60">
        <v>0</v>
      </c>
      <c r="H209" s="64">
        <f>H210+H213</f>
        <v>52717.240000000005</v>
      </c>
      <c r="I209" s="64">
        <f>I210+I213</f>
        <v>54295.450000000004</v>
      </c>
      <c r="J209" s="64">
        <f>J210+J213</f>
        <v>52082.130000000005</v>
      </c>
    </row>
    <row r="210" spans="1:10" ht="11.25" customHeight="1" x14ac:dyDescent="0.15">
      <c r="A210" s="81"/>
      <c r="B210" s="81"/>
      <c r="C210" s="63" t="s">
        <v>9</v>
      </c>
      <c r="D210" s="57" t="s">
        <v>39</v>
      </c>
      <c r="E210" s="66" t="s">
        <v>7</v>
      </c>
      <c r="F210" s="66" t="s">
        <v>70</v>
      </c>
      <c r="G210" s="60">
        <v>0</v>
      </c>
      <c r="H210" s="64">
        <f>H211+H212</f>
        <v>52717.240000000005</v>
      </c>
      <c r="I210" s="64">
        <f>I211+I212</f>
        <v>54295.450000000004</v>
      </c>
      <c r="J210" s="64">
        <f>J211+J212</f>
        <v>52082.130000000005</v>
      </c>
    </row>
    <row r="211" spans="1:10" ht="11.25" customHeight="1" x14ac:dyDescent="0.15">
      <c r="A211" s="81"/>
      <c r="B211" s="81"/>
      <c r="C211" s="63" t="s">
        <v>45</v>
      </c>
      <c r="D211" s="57" t="s">
        <v>0</v>
      </c>
      <c r="E211" s="66" t="s">
        <v>7</v>
      </c>
      <c r="F211" s="66" t="s">
        <v>70</v>
      </c>
      <c r="G211" s="60">
        <v>0</v>
      </c>
      <c r="H211" s="64">
        <f>H218+H225</f>
        <v>52717.240000000005</v>
      </c>
      <c r="I211" s="64">
        <f t="shared" ref="I211:J212" si="25">I218+I225</f>
        <v>54295.450000000004</v>
      </c>
      <c r="J211" s="64">
        <f t="shared" si="25"/>
        <v>52082.130000000005</v>
      </c>
    </row>
    <row r="212" spans="1:10" ht="11.25" customHeight="1" x14ac:dyDescent="0.15">
      <c r="A212" s="81"/>
      <c r="B212" s="81"/>
      <c r="C212" s="63" t="s">
        <v>27</v>
      </c>
      <c r="D212" s="57" t="s">
        <v>39</v>
      </c>
      <c r="E212" s="66" t="s">
        <v>7</v>
      </c>
      <c r="F212" s="66" t="s">
        <v>70</v>
      </c>
      <c r="G212" s="60">
        <v>0</v>
      </c>
      <c r="H212" s="64">
        <f>H219+H226</f>
        <v>0</v>
      </c>
      <c r="I212" s="64">
        <f t="shared" si="25"/>
        <v>0</v>
      </c>
      <c r="J212" s="64">
        <f t="shared" si="25"/>
        <v>0</v>
      </c>
    </row>
    <row r="213" spans="1:10" ht="11.25" customHeight="1" x14ac:dyDescent="0.15">
      <c r="A213" s="81"/>
      <c r="B213" s="81"/>
      <c r="C213" s="63" t="s">
        <v>10</v>
      </c>
      <c r="D213" s="57" t="s">
        <v>39</v>
      </c>
      <c r="E213" s="66" t="s">
        <v>7</v>
      </c>
      <c r="F213" s="66" t="s">
        <v>70</v>
      </c>
      <c r="G213" s="60">
        <v>0</v>
      </c>
      <c r="H213" s="64">
        <f>H214+H215</f>
        <v>0</v>
      </c>
      <c r="I213" s="64">
        <f>I214+I215</f>
        <v>0</v>
      </c>
      <c r="J213" s="64">
        <f>J214+J215</f>
        <v>0</v>
      </c>
    </row>
    <row r="214" spans="1:10" ht="11.25" customHeight="1" x14ac:dyDescent="0.15">
      <c r="A214" s="81"/>
      <c r="B214" s="81"/>
      <c r="C214" s="63" t="s">
        <v>45</v>
      </c>
      <c r="D214" s="57" t="s">
        <v>0</v>
      </c>
      <c r="E214" s="66" t="s">
        <v>7</v>
      </c>
      <c r="F214" s="66" t="s">
        <v>70</v>
      </c>
      <c r="G214" s="60">
        <v>0</v>
      </c>
      <c r="H214" s="64">
        <f>H221+H228</f>
        <v>0</v>
      </c>
      <c r="I214" s="64">
        <f t="shared" ref="I214:J215" si="26">I221+I228</f>
        <v>0</v>
      </c>
      <c r="J214" s="64">
        <f t="shared" si="26"/>
        <v>0</v>
      </c>
    </row>
    <row r="215" spans="1:10" ht="11.25" customHeight="1" x14ac:dyDescent="0.15">
      <c r="A215" s="81"/>
      <c r="B215" s="81"/>
      <c r="C215" s="63" t="s">
        <v>27</v>
      </c>
      <c r="D215" s="57" t="s">
        <v>39</v>
      </c>
      <c r="E215" s="66" t="s">
        <v>7</v>
      </c>
      <c r="F215" s="66" t="s">
        <v>70</v>
      </c>
      <c r="G215" s="60">
        <v>0</v>
      </c>
      <c r="H215" s="64">
        <f>H222+H229</f>
        <v>0</v>
      </c>
      <c r="I215" s="64">
        <f t="shared" si="26"/>
        <v>0</v>
      </c>
      <c r="J215" s="64">
        <f t="shared" si="26"/>
        <v>0</v>
      </c>
    </row>
    <row r="216" spans="1:10" s="65" customFormat="1" x14ac:dyDescent="0.2">
      <c r="A216" s="89" t="s">
        <v>36</v>
      </c>
      <c r="B216" s="89" t="s">
        <v>81</v>
      </c>
      <c r="C216" s="63" t="s">
        <v>25</v>
      </c>
      <c r="D216" s="57" t="s">
        <v>39</v>
      </c>
      <c r="E216" s="66" t="s">
        <v>7</v>
      </c>
      <c r="F216" s="66" t="s">
        <v>40</v>
      </c>
      <c r="G216" s="60">
        <v>0</v>
      </c>
      <c r="H216" s="64">
        <f>H217+H220</f>
        <v>52286.44</v>
      </c>
      <c r="I216" s="64">
        <f>I217+I220</f>
        <v>53864.65</v>
      </c>
      <c r="J216" s="64">
        <f>J217+J220</f>
        <v>51651.33</v>
      </c>
    </row>
    <row r="217" spans="1:10" x14ac:dyDescent="0.15">
      <c r="A217" s="89"/>
      <c r="B217" s="89"/>
      <c r="C217" s="63" t="s">
        <v>9</v>
      </c>
      <c r="D217" s="57" t="s">
        <v>39</v>
      </c>
      <c r="E217" s="66" t="s">
        <v>7</v>
      </c>
      <c r="F217" s="66" t="s">
        <v>40</v>
      </c>
      <c r="G217" s="60">
        <v>0</v>
      </c>
      <c r="H217" s="64">
        <f>H218+H219</f>
        <v>52286.44</v>
      </c>
      <c r="I217" s="64">
        <f>I218+I219</f>
        <v>53864.65</v>
      </c>
      <c r="J217" s="64">
        <f>J218+J219</f>
        <v>51651.33</v>
      </c>
    </row>
    <row r="218" spans="1:10" ht="21" x14ac:dyDescent="0.15">
      <c r="A218" s="89"/>
      <c r="B218" s="89"/>
      <c r="C218" s="63" t="s">
        <v>45</v>
      </c>
      <c r="D218" s="57" t="s">
        <v>0</v>
      </c>
      <c r="E218" s="66" t="s">
        <v>7</v>
      </c>
      <c r="F218" s="66" t="s">
        <v>40</v>
      </c>
      <c r="G218" s="60">
        <v>0</v>
      </c>
      <c r="H218" s="64">
        <v>52286.44</v>
      </c>
      <c r="I218" s="64">
        <v>53864.65</v>
      </c>
      <c r="J218" s="64">
        <v>51651.33</v>
      </c>
    </row>
    <row r="219" spans="1:10" x14ac:dyDescent="0.15">
      <c r="A219" s="89"/>
      <c r="B219" s="89"/>
      <c r="C219" s="63" t="s">
        <v>27</v>
      </c>
      <c r="D219" s="57" t="s">
        <v>39</v>
      </c>
      <c r="E219" s="66" t="s">
        <v>7</v>
      </c>
      <c r="F219" s="66" t="s">
        <v>40</v>
      </c>
      <c r="G219" s="60">
        <v>0</v>
      </c>
      <c r="H219" s="64">
        <v>0</v>
      </c>
      <c r="I219" s="64">
        <v>0</v>
      </c>
      <c r="J219" s="64">
        <v>0</v>
      </c>
    </row>
    <row r="220" spans="1:10" x14ac:dyDescent="0.15">
      <c r="A220" s="89"/>
      <c r="B220" s="89"/>
      <c r="C220" s="63" t="s">
        <v>10</v>
      </c>
      <c r="D220" s="57" t="s">
        <v>39</v>
      </c>
      <c r="E220" s="66" t="s">
        <v>7</v>
      </c>
      <c r="F220" s="66" t="s">
        <v>40</v>
      </c>
      <c r="G220" s="60">
        <v>0</v>
      </c>
      <c r="H220" s="64">
        <f>H221+H222</f>
        <v>0</v>
      </c>
      <c r="I220" s="64">
        <f>I221+I222</f>
        <v>0</v>
      </c>
      <c r="J220" s="64">
        <f>J221+J222</f>
        <v>0</v>
      </c>
    </row>
    <row r="221" spans="1:10" ht="21" x14ac:dyDescent="0.15">
      <c r="A221" s="89"/>
      <c r="B221" s="89"/>
      <c r="C221" s="63" t="s">
        <v>45</v>
      </c>
      <c r="D221" s="57" t="s">
        <v>0</v>
      </c>
      <c r="E221" s="66" t="s">
        <v>7</v>
      </c>
      <c r="F221" s="66" t="s">
        <v>40</v>
      </c>
      <c r="G221" s="60">
        <v>0</v>
      </c>
      <c r="H221" s="64">
        <v>0</v>
      </c>
      <c r="I221" s="64">
        <v>0</v>
      </c>
      <c r="J221" s="64">
        <v>0</v>
      </c>
    </row>
    <row r="222" spans="1:10" x14ac:dyDescent="0.15">
      <c r="A222" s="89"/>
      <c r="B222" s="89"/>
      <c r="C222" s="63" t="s">
        <v>27</v>
      </c>
      <c r="D222" s="57" t="s">
        <v>39</v>
      </c>
      <c r="E222" s="66" t="s">
        <v>7</v>
      </c>
      <c r="F222" s="66" t="s">
        <v>40</v>
      </c>
      <c r="G222" s="60">
        <v>0</v>
      </c>
      <c r="H222" s="64">
        <v>0</v>
      </c>
      <c r="I222" s="64">
        <v>0</v>
      </c>
      <c r="J222" s="64">
        <v>0</v>
      </c>
    </row>
    <row r="223" spans="1:10" x14ac:dyDescent="0.15">
      <c r="A223" s="89" t="s">
        <v>36</v>
      </c>
      <c r="B223" s="89" t="s">
        <v>69</v>
      </c>
      <c r="C223" s="63" t="s">
        <v>25</v>
      </c>
      <c r="D223" s="57" t="s">
        <v>39</v>
      </c>
      <c r="E223" s="66" t="s">
        <v>7</v>
      </c>
      <c r="F223" s="66" t="s">
        <v>40</v>
      </c>
      <c r="G223" s="60">
        <v>0</v>
      </c>
      <c r="H223" s="64">
        <f>H224+H227</f>
        <v>430.8</v>
      </c>
      <c r="I223" s="64">
        <f>I224+I227</f>
        <v>430.8</v>
      </c>
      <c r="J223" s="64">
        <f>J224+J227</f>
        <v>430.8</v>
      </c>
    </row>
    <row r="224" spans="1:10" x14ac:dyDescent="0.15">
      <c r="A224" s="89"/>
      <c r="B224" s="89"/>
      <c r="C224" s="63" t="s">
        <v>9</v>
      </c>
      <c r="D224" s="57" t="s">
        <v>39</v>
      </c>
      <c r="E224" s="66" t="s">
        <v>7</v>
      </c>
      <c r="F224" s="66" t="s">
        <v>40</v>
      </c>
      <c r="G224" s="60">
        <v>0</v>
      </c>
      <c r="H224" s="64">
        <f>H225+H226</f>
        <v>430.8</v>
      </c>
      <c r="I224" s="64">
        <f>I225+I226</f>
        <v>430.8</v>
      </c>
      <c r="J224" s="64">
        <f>J225+J226</f>
        <v>430.8</v>
      </c>
    </row>
    <row r="225" spans="1:10" ht="21" x14ac:dyDescent="0.15">
      <c r="A225" s="89"/>
      <c r="B225" s="89"/>
      <c r="C225" s="63" t="s">
        <v>45</v>
      </c>
      <c r="D225" s="57" t="s">
        <v>0</v>
      </c>
      <c r="E225" s="66" t="s">
        <v>7</v>
      </c>
      <c r="F225" s="66" t="s">
        <v>40</v>
      </c>
      <c r="G225" s="60">
        <v>0</v>
      </c>
      <c r="H225" s="64">
        <v>430.8</v>
      </c>
      <c r="I225" s="64">
        <v>430.8</v>
      </c>
      <c r="J225" s="64">
        <v>430.8</v>
      </c>
    </row>
    <row r="226" spans="1:10" x14ac:dyDescent="0.15">
      <c r="A226" s="89"/>
      <c r="B226" s="89"/>
      <c r="C226" s="63" t="s">
        <v>27</v>
      </c>
      <c r="D226" s="57" t="s">
        <v>39</v>
      </c>
      <c r="E226" s="66" t="s">
        <v>7</v>
      </c>
      <c r="F226" s="66" t="s">
        <v>40</v>
      </c>
      <c r="G226" s="60">
        <v>0</v>
      </c>
      <c r="H226" s="64">
        <v>0</v>
      </c>
      <c r="I226" s="64">
        <v>0</v>
      </c>
      <c r="J226" s="64">
        <v>0</v>
      </c>
    </row>
    <row r="227" spans="1:10" x14ac:dyDescent="0.15">
      <c r="A227" s="89"/>
      <c r="B227" s="89"/>
      <c r="C227" s="63" t="s">
        <v>10</v>
      </c>
      <c r="D227" s="57" t="s">
        <v>39</v>
      </c>
      <c r="E227" s="66" t="s">
        <v>7</v>
      </c>
      <c r="F227" s="66" t="s">
        <v>40</v>
      </c>
      <c r="G227" s="60">
        <v>0</v>
      </c>
      <c r="H227" s="64">
        <f>H228+H229</f>
        <v>0</v>
      </c>
      <c r="I227" s="64">
        <f>I228+I229</f>
        <v>0</v>
      </c>
      <c r="J227" s="64">
        <f>J228+J229</f>
        <v>0</v>
      </c>
    </row>
    <row r="228" spans="1:10" ht="21" x14ac:dyDescent="0.15">
      <c r="A228" s="89"/>
      <c r="B228" s="89"/>
      <c r="C228" s="63" t="s">
        <v>45</v>
      </c>
      <c r="D228" s="57" t="s">
        <v>0</v>
      </c>
      <c r="E228" s="66" t="s">
        <v>7</v>
      </c>
      <c r="F228" s="66" t="s">
        <v>40</v>
      </c>
      <c r="G228" s="60">
        <v>0</v>
      </c>
      <c r="H228" s="64">
        <v>0</v>
      </c>
      <c r="I228" s="64">
        <v>0</v>
      </c>
      <c r="J228" s="64">
        <v>0</v>
      </c>
    </row>
    <row r="229" spans="1:10" x14ac:dyDescent="0.15">
      <c r="A229" s="89"/>
      <c r="B229" s="89"/>
      <c r="C229" s="63" t="s">
        <v>27</v>
      </c>
      <c r="D229" s="57" t="s">
        <v>39</v>
      </c>
      <c r="E229" s="66" t="s">
        <v>7</v>
      </c>
      <c r="F229" s="66" t="s">
        <v>40</v>
      </c>
      <c r="G229" s="60">
        <v>0</v>
      </c>
      <c r="H229" s="64">
        <v>0</v>
      </c>
      <c r="I229" s="64">
        <v>0</v>
      </c>
      <c r="J229" s="64">
        <v>0</v>
      </c>
    </row>
    <row r="230" spans="1:10" x14ac:dyDescent="0.15">
      <c r="A230" s="68"/>
      <c r="B230" s="68"/>
      <c r="C230" s="69"/>
      <c r="D230" s="70"/>
      <c r="E230" s="68"/>
      <c r="F230" s="68"/>
      <c r="G230" s="71"/>
      <c r="H230" s="72"/>
      <c r="I230" s="72"/>
      <c r="J230" s="72"/>
    </row>
    <row r="231" spans="1:10" ht="15.75" hidden="1" x14ac:dyDescent="0.25">
      <c r="A231" s="97" t="s">
        <v>86</v>
      </c>
      <c r="B231" s="97"/>
      <c r="C231" s="97"/>
      <c r="D231" s="97"/>
      <c r="E231" s="97"/>
      <c r="F231" s="97"/>
      <c r="G231" s="73"/>
      <c r="H231" s="74"/>
      <c r="I231" s="98" t="s">
        <v>80</v>
      </c>
      <c r="J231" s="98"/>
    </row>
    <row r="232" spans="1:10" ht="15.75" hidden="1" x14ac:dyDescent="0.25">
      <c r="A232" s="97"/>
      <c r="B232" s="97"/>
      <c r="C232" s="97"/>
      <c r="D232" s="97"/>
      <c r="E232" s="97"/>
      <c r="F232" s="97"/>
      <c r="G232" s="73"/>
      <c r="H232" s="74"/>
      <c r="I232" s="98"/>
      <c r="J232" s="98"/>
    </row>
    <row r="234" spans="1:10" ht="10.5" x14ac:dyDescent="0.15">
      <c r="C234" s="41"/>
      <c r="D234" s="41"/>
      <c r="E234" s="41"/>
      <c r="F234" s="41"/>
      <c r="G234" s="41"/>
    </row>
    <row r="235" spans="1:10" ht="10.5" x14ac:dyDescent="0.15">
      <c r="C235" s="41"/>
      <c r="D235" s="41"/>
      <c r="E235" s="41"/>
      <c r="F235" s="41"/>
      <c r="G235" s="41"/>
    </row>
    <row r="236" spans="1:10" ht="10.5" x14ac:dyDescent="0.15">
      <c r="C236" s="41"/>
      <c r="D236" s="41"/>
      <c r="E236" s="41"/>
      <c r="F236" s="41"/>
      <c r="G236" s="41"/>
    </row>
    <row r="237" spans="1:10" ht="10.5" x14ac:dyDescent="0.15">
      <c r="C237" s="41"/>
      <c r="D237" s="41"/>
      <c r="E237" s="41"/>
      <c r="F237" s="41"/>
      <c r="G237" s="41"/>
    </row>
    <row r="238" spans="1:10" ht="10.5" x14ac:dyDescent="0.15">
      <c r="C238" s="41"/>
      <c r="D238" s="41"/>
      <c r="E238" s="41"/>
      <c r="F238" s="41"/>
      <c r="G238" s="41"/>
    </row>
    <row r="239" spans="1:10" ht="10.5" x14ac:dyDescent="0.15">
      <c r="C239" s="41"/>
      <c r="D239" s="41"/>
      <c r="E239" s="41"/>
      <c r="F239" s="41"/>
      <c r="G239" s="41"/>
    </row>
    <row r="240" spans="1:10" ht="10.5" x14ac:dyDescent="0.15">
      <c r="C240" s="41"/>
      <c r="D240" s="41"/>
      <c r="E240" s="41"/>
      <c r="F240" s="41"/>
      <c r="G240" s="41"/>
    </row>
  </sheetData>
  <mergeCells count="46">
    <mergeCell ref="A231:F232"/>
    <mergeCell ref="I231:J232"/>
    <mergeCell ref="A202:A208"/>
    <mergeCell ref="B202:B208"/>
    <mergeCell ref="A209:A215"/>
    <mergeCell ref="B209:B215"/>
    <mergeCell ref="A216:A222"/>
    <mergeCell ref="B216:B222"/>
    <mergeCell ref="A173:A194"/>
    <mergeCell ref="B173:B194"/>
    <mergeCell ref="A195:A201"/>
    <mergeCell ref="B195:B201"/>
    <mergeCell ref="A223:A229"/>
    <mergeCell ref="B223:B229"/>
    <mergeCell ref="A151:A157"/>
    <mergeCell ref="B151:B157"/>
    <mergeCell ref="A158:A164"/>
    <mergeCell ref="B158:B164"/>
    <mergeCell ref="A165:A172"/>
    <mergeCell ref="B165:B172"/>
    <mergeCell ref="A88:A122"/>
    <mergeCell ref="B88:B122"/>
    <mergeCell ref="A123:A143"/>
    <mergeCell ref="B123:B143"/>
    <mergeCell ref="A144:A150"/>
    <mergeCell ref="B144:B150"/>
    <mergeCell ref="A36:A70"/>
    <mergeCell ref="B36:B70"/>
    <mergeCell ref="A71:A77"/>
    <mergeCell ref="B71:B77"/>
    <mergeCell ref="A78:A84"/>
    <mergeCell ref="B78:B84"/>
    <mergeCell ref="A11:A21"/>
    <mergeCell ref="B11:B21"/>
    <mergeCell ref="A22:A28"/>
    <mergeCell ref="B22:B28"/>
    <mergeCell ref="A29:A35"/>
    <mergeCell ref="B29:B35"/>
    <mergeCell ref="A3:J3"/>
    <mergeCell ref="A4:J4"/>
    <mergeCell ref="A5:J5"/>
    <mergeCell ref="A8:A9"/>
    <mergeCell ref="B8:B9"/>
    <mergeCell ref="C8:C9"/>
    <mergeCell ref="D8:G8"/>
    <mergeCell ref="H8:J8"/>
  </mergeCells>
  <pageMargins left="0.70866141732283472" right="0.19685039370078741" top="0.15748031496062992" bottom="0.15748031496062992" header="0.31496062992125984" footer="0.31496062992125984"/>
  <pageSetup paperSize="9" scale="78" orientation="portrait" verticalDpi="1200" r:id="rId1"/>
  <colBreaks count="1" manualBreakCount="1">
    <brk id="10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1"/>
  <sheetViews>
    <sheetView tabSelected="1" view="pageBreakPreview" zoomScale="90" zoomScaleNormal="100" zoomScaleSheetLayoutView="90" workbookViewId="0">
      <selection activeCell="M27" sqref="M27"/>
    </sheetView>
  </sheetViews>
  <sheetFormatPr defaultColWidth="8.85546875" defaultRowHeight="12.75" x14ac:dyDescent="0.2"/>
  <cols>
    <col min="1" max="1" width="15.5703125" style="3" customWidth="1"/>
    <col min="2" max="2" width="40.28515625" style="3" customWidth="1"/>
    <col min="3" max="3" width="32.5703125" style="4" customWidth="1"/>
    <col min="4" max="4" width="14.140625" style="3" hidden="1" customWidth="1"/>
    <col min="5" max="5" width="3.5703125" style="3" hidden="1" customWidth="1"/>
    <col min="6" max="6" width="6.42578125" style="3" hidden="1" customWidth="1"/>
    <col min="7" max="7" width="8.140625" style="3" hidden="1" customWidth="1"/>
    <col min="8" max="8" width="15" style="3" hidden="1" customWidth="1"/>
    <col min="9" max="9" width="17.85546875" style="5" customWidth="1"/>
    <col min="10" max="10" width="16.28515625" style="5" customWidth="1"/>
    <col min="11" max="11" width="8.85546875" style="3"/>
    <col min="12" max="12" width="13.7109375" style="37" customWidth="1"/>
    <col min="13" max="13" width="20" style="3" customWidth="1"/>
    <col min="14" max="16384" width="8.85546875" style="3"/>
  </cols>
  <sheetData>
    <row r="1" spans="1:12" x14ac:dyDescent="0.2">
      <c r="J1" s="29" t="s">
        <v>78</v>
      </c>
    </row>
    <row r="2" spans="1:12" ht="16.5" customHeight="1" x14ac:dyDescent="0.25">
      <c r="A2" s="99" t="s">
        <v>62</v>
      </c>
      <c r="B2" s="99"/>
      <c r="C2" s="99"/>
      <c r="D2" s="99"/>
      <c r="E2" s="99"/>
      <c r="F2" s="99"/>
      <c r="G2" s="99"/>
      <c r="H2" s="99"/>
      <c r="I2" s="99"/>
      <c r="J2" s="99"/>
    </row>
    <row r="3" spans="1:12" ht="35.25" customHeight="1" x14ac:dyDescent="0.25">
      <c r="A3" s="100" t="s">
        <v>99</v>
      </c>
      <c r="B3" s="100"/>
      <c r="C3" s="100"/>
      <c r="D3" s="100"/>
      <c r="E3" s="100"/>
      <c r="F3" s="100"/>
      <c r="G3" s="100"/>
      <c r="H3" s="100"/>
      <c r="I3" s="100"/>
      <c r="J3" s="100"/>
    </row>
    <row r="4" spans="1:12" ht="18.75" hidden="1" customHeight="1" x14ac:dyDescent="0.25">
      <c r="A4" s="33"/>
      <c r="B4" s="33"/>
      <c r="C4" s="33"/>
      <c r="D4" s="33"/>
      <c r="E4" s="33"/>
      <c r="F4" s="33"/>
      <c r="G4" s="33"/>
      <c r="H4" s="33"/>
      <c r="I4" s="32">
        <f>I9-I5</f>
        <v>-9.9999979138374329E-3</v>
      </c>
      <c r="J4" s="32">
        <f>J9-J5</f>
        <v>-9.9999979138374329E-3</v>
      </c>
    </row>
    <row r="5" spans="1:12" ht="15" hidden="1" customHeight="1" x14ac:dyDescent="0.25">
      <c r="A5" s="33"/>
      <c r="B5" s="33"/>
      <c r="C5" s="33"/>
      <c r="D5" s="33"/>
      <c r="E5" s="33"/>
      <c r="F5" s="33"/>
      <c r="G5" s="33"/>
      <c r="H5" s="33"/>
      <c r="I5" s="32">
        <v>17367394.699999999</v>
      </c>
      <c r="J5" s="32">
        <v>18232673.100000001</v>
      </c>
    </row>
    <row r="6" spans="1:12" s="7" customFormat="1" ht="30" customHeight="1" x14ac:dyDescent="0.2">
      <c r="A6" s="101" t="s">
        <v>15</v>
      </c>
      <c r="B6" s="101" t="s">
        <v>16</v>
      </c>
      <c r="C6" s="102" t="s">
        <v>56</v>
      </c>
      <c r="D6" s="103" t="s">
        <v>22</v>
      </c>
      <c r="E6" s="103"/>
      <c r="F6" s="103"/>
      <c r="G6" s="103"/>
      <c r="H6" s="6"/>
      <c r="I6" s="104" t="s">
        <v>22</v>
      </c>
      <c r="J6" s="104"/>
      <c r="L6" s="38"/>
    </row>
    <row r="7" spans="1:12" s="7" customFormat="1" ht="74.25" customHeight="1" x14ac:dyDescent="0.2">
      <c r="A7" s="101"/>
      <c r="B7" s="101"/>
      <c r="C7" s="102"/>
      <c r="D7" s="34" t="s">
        <v>44</v>
      </c>
      <c r="E7" s="34" t="s">
        <v>23</v>
      </c>
      <c r="F7" s="34" t="s">
        <v>58</v>
      </c>
      <c r="G7" s="8" t="s">
        <v>57</v>
      </c>
      <c r="H7" s="6"/>
      <c r="I7" s="36" t="s">
        <v>97</v>
      </c>
      <c r="J7" s="36" t="s">
        <v>57</v>
      </c>
      <c r="L7" s="38"/>
    </row>
    <row r="8" spans="1:12" s="28" customFormat="1" ht="11.25" customHeight="1" x14ac:dyDescent="0.2">
      <c r="A8" s="27" t="s">
        <v>4</v>
      </c>
      <c r="B8" s="27" t="s">
        <v>5</v>
      </c>
      <c r="C8" s="27">
        <v>3</v>
      </c>
      <c r="D8" s="27"/>
      <c r="E8" s="27"/>
      <c r="F8" s="27" t="s">
        <v>6</v>
      </c>
      <c r="G8" s="27">
        <v>5</v>
      </c>
      <c r="H8" s="9"/>
      <c r="I8" s="30" t="s">
        <v>6</v>
      </c>
      <c r="J8" s="9">
        <v>5</v>
      </c>
      <c r="L8" s="39"/>
    </row>
    <row r="9" spans="1:12" ht="16.5" customHeight="1" x14ac:dyDescent="0.2">
      <c r="A9" s="101" t="s">
        <v>8</v>
      </c>
      <c r="B9" s="101" t="s">
        <v>19</v>
      </c>
      <c r="C9" s="10" t="s">
        <v>25</v>
      </c>
      <c r="D9" s="11" t="e">
        <f>D10+D11</f>
        <v>#REF!</v>
      </c>
      <c r="E9" s="11" t="e">
        <f>E10+E11</f>
        <v>#REF!</v>
      </c>
      <c r="F9" s="11"/>
      <c r="G9" s="11" t="e">
        <f>G10+G11</f>
        <v>#REF!</v>
      </c>
      <c r="H9" s="12"/>
      <c r="I9" s="13">
        <f>I10+I11</f>
        <v>17367394.690000001</v>
      </c>
      <c r="J9" s="13">
        <f>J10+J11</f>
        <v>18232673.090000004</v>
      </c>
    </row>
    <row r="10" spans="1:12" ht="18.75" customHeight="1" x14ac:dyDescent="0.2">
      <c r="A10" s="101"/>
      <c r="B10" s="101"/>
      <c r="C10" s="10" t="s">
        <v>83</v>
      </c>
      <c r="D10" s="11" t="e">
        <f>#REF!+#REF!</f>
        <v>#REF!</v>
      </c>
      <c r="E10" s="11" t="e">
        <f>#REF!+#REF!</f>
        <v>#REF!</v>
      </c>
      <c r="F10" s="11"/>
      <c r="G10" s="11" t="e">
        <f>#REF!+#REF!</f>
        <v>#REF!</v>
      </c>
      <c r="H10" s="12"/>
      <c r="I10" s="13">
        <f>I18+I68+I23+I174+I201</f>
        <v>10988857.890000001</v>
      </c>
      <c r="J10" s="13">
        <f>J18+J68+J23+J174+J201</f>
        <v>11327320.230000002</v>
      </c>
    </row>
    <row r="11" spans="1:12" ht="17.25" customHeight="1" x14ac:dyDescent="0.2">
      <c r="A11" s="101"/>
      <c r="B11" s="101"/>
      <c r="C11" s="10" t="s">
        <v>10</v>
      </c>
      <c r="D11" s="14" t="e">
        <f>D12+D13</f>
        <v>#REF!</v>
      </c>
      <c r="E11" s="14" t="e">
        <f>E12+E13</f>
        <v>#REF!</v>
      </c>
      <c r="F11" s="14"/>
      <c r="G11" s="14" t="e">
        <f>G12+G13</f>
        <v>#REF!</v>
      </c>
      <c r="H11" s="12"/>
      <c r="I11" s="13">
        <f>I19+I69+I24+I175+I202</f>
        <v>6378536.7999999998</v>
      </c>
      <c r="J11" s="13">
        <f>J19+J69+J24+J175+J202-0.05</f>
        <v>6905352.8600000003</v>
      </c>
    </row>
    <row r="12" spans="1:12" ht="0.6" hidden="1" customHeight="1" x14ac:dyDescent="0.2">
      <c r="A12" s="101"/>
      <c r="B12" s="101"/>
      <c r="C12" s="10" t="s">
        <v>45</v>
      </c>
      <c r="D12" s="11" t="e">
        <f>D20+#REF!+D70+D176+#REF!</f>
        <v>#REF!</v>
      </c>
      <c r="E12" s="11" t="e">
        <f>E20+#REF!+E70+E176+#REF!</f>
        <v>#REF!</v>
      </c>
      <c r="F12" s="11"/>
      <c r="G12" s="11" t="e">
        <f>G20+#REF!+G70+G176+#REF!</f>
        <v>#REF!</v>
      </c>
      <c r="H12" s="12"/>
      <c r="I12" s="13"/>
      <c r="J12" s="13">
        <v>185894.79</v>
      </c>
    </row>
    <row r="13" spans="1:12" ht="10.5" hidden="1" customHeight="1" x14ac:dyDescent="0.2">
      <c r="A13" s="101"/>
      <c r="B13" s="101"/>
      <c r="C13" s="10" t="s">
        <v>46</v>
      </c>
      <c r="D13" s="11" t="e">
        <f>D21+#REF!+D71+D177+#REF!</f>
        <v>#REF!</v>
      </c>
      <c r="E13" s="11" t="e">
        <f>E21+#REF!+E71+E177+#REF!</f>
        <v>#REF!</v>
      </c>
      <c r="F13" s="11"/>
      <c r="G13" s="11" t="e">
        <f>G21+#REF!+G71+G177+#REF!</f>
        <v>#REF!</v>
      </c>
      <c r="H13" s="12"/>
      <c r="I13" s="13"/>
      <c r="J13" s="13">
        <v>1000757.73</v>
      </c>
    </row>
    <row r="14" spans="1:12" ht="21" hidden="1" customHeight="1" x14ac:dyDescent="0.2">
      <c r="A14" s="101"/>
      <c r="B14" s="101"/>
      <c r="C14" s="10" t="s">
        <v>59</v>
      </c>
      <c r="D14" s="11">
        <v>0</v>
      </c>
      <c r="E14" s="11">
        <v>0</v>
      </c>
      <c r="F14" s="11">
        <v>0</v>
      </c>
      <c r="G14" s="11">
        <v>0</v>
      </c>
      <c r="H14" s="12"/>
      <c r="I14" s="13">
        <v>0</v>
      </c>
      <c r="J14" s="13">
        <v>0</v>
      </c>
    </row>
    <row r="15" spans="1:12" ht="23.25" hidden="1" customHeight="1" x14ac:dyDescent="0.2">
      <c r="A15" s="101"/>
      <c r="B15" s="101"/>
      <c r="C15" s="10" t="s">
        <v>59</v>
      </c>
      <c r="D15" s="11">
        <v>0</v>
      </c>
      <c r="E15" s="11">
        <v>0</v>
      </c>
      <c r="F15" s="11">
        <v>0</v>
      </c>
      <c r="G15" s="11">
        <v>0</v>
      </c>
      <c r="H15" s="12"/>
      <c r="I15" s="13">
        <v>0</v>
      </c>
      <c r="J15" s="13">
        <v>0</v>
      </c>
    </row>
    <row r="16" spans="1:12" ht="24" hidden="1" customHeight="1" x14ac:dyDescent="0.2">
      <c r="A16" s="101"/>
      <c r="B16" s="101"/>
      <c r="C16" s="10" t="s">
        <v>60</v>
      </c>
      <c r="D16" s="11">
        <v>0</v>
      </c>
      <c r="E16" s="11">
        <v>0</v>
      </c>
      <c r="F16" s="11">
        <v>0</v>
      </c>
      <c r="G16" s="11">
        <v>0</v>
      </c>
      <c r="H16" s="12"/>
      <c r="I16" s="13">
        <v>0</v>
      </c>
      <c r="J16" s="13">
        <v>0</v>
      </c>
    </row>
    <row r="17" spans="1:12" s="15" customFormat="1" ht="17.25" customHeight="1" x14ac:dyDescent="0.2">
      <c r="A17" s="101"/>
      <c r="B17" s="101" t="s">
        <v>1</v>
      </c>
      <c r="C17" s="10" t="s">
        <v>66</v>
      </c>
      <c r="D17" s="11">
        <f>D18+D19</f>
        <v>56681.599999999999</v>
      </c>
      <c r="E17" s="11">
        <f>E18+E19</f>
        <v>56681.599999999999</v>
      </c>
      <c r="F17" s="11">
        <f>F18+F19</f>
        <v>56681.599999999999</v>
      </c>
      <c r="G17" s="11">
        <f>G18+G19</f>
        <v>38829</v>
      </c>
      <c r="H17" s="12"/>
      <c r="I17" s="13">
        <f>I18+I19</f>
        <v>63694.9</v>
      </c>
      <c r="J17" s="13">
        <f>J18+J19</f>
        <v>60604.33</v>
      </c>
      <c r="L17" s="40"/>
    </row>
    <row r="18" spans="1:12" s="15" customFormat="1" ht="19.5" customHeight="1" x14ac:dyDescent="0.2">
      <c r="A18" s="101"/>
      <c r="B18" s="101"/>
      <c r="C18" s="10" t="s">
        <v>83</v>
      </c>
      <c r="D18" s="11">
        <v>52238.7</v>
      </c>
      <c r="E18" s="11">
        <v>52238.7</v>
      </c>
      <c r="F18" s="11">
        <v>52238.7</v>
      </c>
      <c r="G18" s="11">
        <v>35925.67</v>
      </c>
      <c r="H18" s="12"/>
      <c r="I18" s="13">
        <v>59016.800000000003</v>
      </c>
      <c r="J18" s="31">
        <v>55926.23</v>
      </c>
      <c r="L18" s="40"/>
    </row>
    <row r="19" spans="1:12" s="15" customFormat="1" ht="19.5" customHeight="1" x14ac:dyDescent="0.2">
      <c r="A19" s="101"/>
      <c r="B19" s="101"/>
      <c r="C19" s="10" t="s">
        <v>10</v>
      </c>
      <c r="D19" s="11">
        <v>4442.8999999999996</v>
      </c>
      <c r="E19" s="11">
        <v>4442.8999999999996</v>
      </c>
      <c r="F19" s="11">
        <v>4442.8999999999996</v>
      </c>
      <c r="G19" s="11">
        <v>2903.33</v>
      </c>
      <c r="H19" s="12"/>
      <c r="I19" s="13">
        <v>4678.1000000000004</v>
      </c>
      <c r="J19" s="13">
        <v>4678.1000000000004</v>
      </c>
      <c r="L19" s="40"/>
    </row>
    <row r="20" spans="1:12" s="15" customFormat="1" ht="3.75" hidden="1" customHeight="1" x14ac:dyDescent="0.2">
      <c r="A20" s="101"/>
      <c r="B20" s="101"/>
      <c r="C20" s="10" t="s">
        <v>45</v>
      </c>
      <c r="D20" s="11">
        <v>4442.8999999999996</v>
      </c>
      <c r="E20" s="11">
        <v>4442.8999999999996</v>
      </c>
      <c r="F20" s="11"/>
      <c r="G20" s="11">
        <v>2903.33</v>
      </c>
      <c r="H20" s="12"/>
      <c r="I20" s="13"/>
      <c r="J20" s="13">
        <v>2903.33</v>
      </c>
      <c r="L20" s="40"/>
    </row>
    <row r="21" spans="1:12" s="15" customFormat="1" ht="11.25" hidden="1" customHeight="1" x14ac:dyDescent="0.2">
      <c r="A21" s="101"/>
      <c r="B21" s="101"/>
      <c r="C21" s="10" t="s">
        <v>46</v>
      </c>
      <c r="D21" s="11"/>
      <c r="E21" s="11"/>
      <c r="F21" s="11"/>
      <c r="G21" s="11"/>
      <c r="H21" s="12"/>
      <c r="I21" s="13"/>
      <c r="J21" s="13"/>
      <c r="L21" s="40"/>
    </row>
    <row r="22" spans="1:12" ht="17.25" customHeight="1" x14ac:dyDescent="0.2">
      <c r="A22" s="101" t="s">
        <v>17</v>
      </c>
      <c r="B22" s="101" t="s">
        <v>84</v>
      </c>
      <c r="C22" s="10" t="s">
        <v>25</v>
      </c>
      <c r="D22" s="11" t="e">
        <f>D23+D24</f>
        <v>#REF!</v>
      </c>
      <c r="E22" s="11" t="e">
        <f>E23+E24</f>
        <v>#REF!</v>
      </c>
      <c r="F22" s="11"/>
      <c r="G22" s="11" t="e">
        <f>G23+G24</f>
        <v>#REF!</v>
      </c>
      <c r="H22" s="12"/>
      <c r="I22" s="13">
        <f>I23+I24</f>
        <v>671098.1</v>
      </c>
      <c r="J22" s="75">
        <f>J23+J24</f>
        <v>677193.70000000007</v>
      </c>
    </row>
    <row r="23" spans="1:12" ht="17.25" customHeight="1" x14ac:dyDescent="0.2">
      <c r="A23" s="101"/>
      <c r="B23" s="101"/>
      <c r="C23" s="10" t="s">
        <v>83</v>
      </c>
      <c r="D23" s="11" t="e">
        <f>#REF!+#REF!</f>
        <v>#REF!</v>
      </c>
      <c r="E23" s="11" t="e">
        <f>#REF!+#REF!</f>
        <v>#REF!</v>
      </c>
      <c r="F23" s="11"/>
      <c r="G23" s="11" t="e">
        <f>#REF!+#REF!</f>
        <v>#REF!</v>
      </c>
      <c r="H23" s="12"/>
      <c r="I23" s="13">
        <f>I26+I64</f>
        <v>642376</v>
      </c>
      <c r="J23" s="75">
        <f>J26+J64</f>
        <v>651273.9</v>
      </c>
    </row>
    <row r="24" spans="1:12" ht="18.75" customHeight="1" x14ac:dyDescent="0.2">
      <c r="A24" s="101"/>
      <c r="B24" s="101"/>
      <c r="C24" s="10" t="s">
        <v>10</v>
      </c>
      <c r="D24" s="11" t="e">
        <f>D32+D53+D60+D39+D66+D46</f>
        <v>#REF!</v>
      </c>
      <c r="E24" s="11" t="e">
        <f>E32+E53+E60+E39+E66+E46</f>
        <v>#REF!</v>
      </c>
      <c r="F24" s="11"/>
      <c r="G24" s="11" t="e">
        <f>G32+G53+G60+G39+G66+G46</f>
        <v>#REF!</v>
      </c>
      <c r="H24" s="12"/>
      <c r="I24" s="13">
        <f>I27+I53+I60+I66</f>
        <v>28722.1</v>
      </c>
      <c r="J24" s="75">
        <f>J27+J53+J60+J66</f>
        <v>25919.8</v>
      </c>
    </row>
    <row r="25" spans="1:12" ht="16.5" customHeight="1" x14ac:dyDescent="0.2">
      <c r="A25" s="105" t="s">
        <v>18</v>
      </c>
      <c r="B25" s="105" t="s">
        <v>85</v>
      </c>
      <c r="C25" s="16" t="s">
        <v>25</v>
      </c>
      <c r="D25" s="14"/>
      <c r="E25" s="14"/>
      <c r="F25" s="14">
        <f>F28+F35+F42</f>
        <v>0</v>
      </c>
      <c r="G25" s="14">
        <f>G28+G35+G42</f>
        <v>291850.74</v>
      </c>
      <c r="H25" s="17"/>
      <c r="I25" s="18">
        <f>I26+I27</f>
        <v>671098.1</v>
      </c>
      <c r="J25" s="19">
        <f>J26+J27</f>
        <v>677193.70000000007</v>
      </c>
    </row>
    <row r="26" spans="1:12" ht="18.75" customHeight="1" x14ac:dyDescent="0.2">
      <c r="A26" s="105"/>
      <c r="B26" s="105"/>
      <c r="C26" s="16" t="s">
        <v>83</v>
      </c>
      <c r="D26" s="14"/>
      <c r="E26" s="14"/>
      <c r="F26" s="14"/>
      <c r="G26" s="14">
        <f>G29+G36+G43</f>
        <v>289211.53999999998</v>
      </c>
      <c r="H26" s="17"/>
      <c r="I26" s="18">
        <v>642376</v>
      </c>
      <c r="J26" s="19">
        <v>651273.9</v>
      </c>
    </row>
    <row r="27" spans="1:12" ht="18" customHeight="1" x14ac:dyDescent="0.2">
      <c r="A27" s="105"/>
      <c r="B27" s="105"/>
      <c r="C27" s="16" t="s">
        <v>10</v>
      </c>
      <c r="D27" s="14"/>
      <c r="E27" s="14"/>
      <c r="F27" s="14"/>
      <c r="G27" s="14">
        <f>G32+G39+G46</f>
        <v>2639.2</v>
      </c>
      <c r="H27" s="19">
        <f>G27+G26</f>
        <v>291850.74</v>
      </c>
      <c r="I27" s="18">
        <v>28722.1</v>
      </c>
      <c r="J27" s="18">
        <v>25919.8</v>
      </c>
    </row>
    <row r="28" spans="1:12" s="15" customFormat="1" ht="1.5" hidden="1" customHeight="1" x14ac:dyDescent="0.2">
      <c r="A28" s="35" t="s">
        <v>18</v>
      </c>
      <c r="B28" s="35" t="s">
        <v>47</v>
      </c>
      <c r="C28" s="16" t="s">
        <v>25</v>
      </c>
      <c r="D28" s="14">
        <f>D29+D32</f>
        <v>417424.75</v>
      </c>
      <c r="E28" s="14">
        <f>E29+E32</f>
        <v>416588.17499999999</v>
      </c>
      <c r="F28" s="14"/>
      <c r="G28" s="14">
        <f>G29+G32</f>
        <v>287254.09000000003</v>
      </c>
      <c r="H28" s="17"/>
      <c r="I28" s="18"/>
      <c r="J28" s="18">
        <v>287254.09000000003</v>
      </c>
      <c r="L28" s="40"/>
    </row>
    <row r="29" spans="1:12" s="15" customFormat="1" ht="11.25" hidden="1" customHeight="1" x14ac:dyDescent="0.2">
      <c r="A29" s="35"/>
      <c r="B29" s="35"/>
      <c r="C29" s="16" t="s">
        <v>61</v>
      </c>
      <c r="D29" s="14">
        <f>D30+D31</f>
        <v>414785.55</v>
      </c>
      <c r="E29" s="14">
        <f>E30+E31</f>
        <v>413948.97499999998</v>
      </c>
      <c r="F29" s="14"/>
      <c r="G29" s="14">
        <f>G30+G31</f>
        <v>284614.89</v>
      </c>
      <c r="H29" s="17"/>
      <c r="I29" s="18"/>
      <c r="J29" s="18">
        <v>284614.89</v>
      </c>
      <c r="L29" s="40"/>
    </row>
    <row r="30" spans="1:12" s="15" customFormat="1" ht="11.25" hidden="1" customHeight="1" x14ac:dyDescent="0.2">
      <c r="A30" s="35"/>
      <c r="B30" s="35"/>
      <c r="C30" s="16" t="s">
        <v>45</v>
      </c>
      <c r="D30" s="14">
        <f>417424.75-2639.2</f>
        <v>414785.55</v>
      </c>
      <c r="E30" s="14">
        <f>416588.175-2639.2</f>
        <v>413948.97499999998</v>
      </c>
      <c r="F30" s="14"/>
      <c r="G30" s="14">
        <f>287254.09-2639.2</f>
        <v>284614.89</v>
      </c>
      <c r="H30" s="17"/>
      <c r="I30" s="18"/>
      <c r="J30" s="18">
        <v>284614.89</v>
      </c>
      <c r="L30" s="40"/>
    </row>
    <row r="31" spans="1:12" s="15" customFormat="1" ht="11.25" hidden="1" customHeight="1" x14ac:dyDescent="0.2">
      <c r="A31" s="35"/>
      <c r="B31" s="35"/>
      <c r="C31" s="16" t="s">
        <v>46</v>
      </c>
      <c r="D31" s="14"/>
      <c r="E31" s="14"/>
      <c r="F31" s="14"/>
      <c r="G31" s="14"/>
      <c r="H31" s="17"/>
      <c r="I31" s="18"/>
      <c r="J31" s="18"/>
      <c r="L31" s="40"/>
    </row>
    <row r="32" spans="1:12" s="15" customFormat="1" ht="11.25" hidden="1" customHeight="1" x14ac:dyDescent="0.2">
      <c r="A32" s="35"/>
      <c r="B32" s="35"/>
      <c r="C32" s="16" t="s">
        <v>10</v>
      </c>
      <c r="D32" s="14">
        <f>D33+D34</f>
        <v>2639.2</v>
      </c>
      <c r="E32" s="14">
        <f>E33+E34</f>
        <v>2639.2</v>
      </c>
      <c r="F32" s="14"/>
      <c r="G32" s="14">
        <f>G33+G34</f>
        <v>2639.2</v>
      </c>
      <c r="H32" s="17"/>
      <c r="I32" s="18"/>
      <c r="J32" s="18">
        <v>2639.2</v>
      </c>
      <c r="L32" s="40"/>
    </row>
    <row r="33" spans="1:12" s="15" customFormat="1" ht="11.25" hidden="1" customHeight="1" x14ac:dyDescent="0.2">
      <c r="A33" s="35"/>
      <c r="B33" s="35"/>
      <c r="C33" s="16" t="s">
        <v>45</v>
      </c>
      <c r="D33" s="14">
        <v>2639.2</v>
      </c>
      <c r="E33" s="14">
        <v>2639.2</v>
      </c>
      <c r="F33" s="14"/>
      <c r="G33" s="14">
        <v>2639.2</v>
      </c>
      <c r="H33" s="17"/>
      <c r="I33" s="18"/>
      <c r="J33" s="18">
        <v>2639.2</v>
      </c>
      <c r="L33" s="40"/>
    </row>
    <row r="34" spans="1:12" s="15" customFormat="1" ht="11.25" hidden="1" customHeight="1" x14ac:dyDescent="0.2">
      <c r="A34" s="35"/>
      <c r="B34" s="35"/>
      <c r="C34" s="16" t="s">
        <v>27</v>
      </c>
      <c r="D34" s="14"/>
      <c r="E34" s="14"/>
      <c r="F34" s="14"/>
      <c r="G34" s="14"/>
      <c r="H34" s="17"/>
      <c r="I34" s="18"/>
      <c r="J34" s="18"/>
      <c r="L34" s="40"/>
    </row>
    <row r="35" spans="1:12" s="15" customFormat="1" ht="11.25" hidden="1" customHeight="1" x14ac:dyDescent="0.2">
      <c r="A35" s="35"/>
      <c r="B35" s="35"/>
      <c r="C35" s="16" t="s">
        <v>25</v>
      </c>
      <c r="D35" s="14">
        <v>5377.7</v>
      </c>
      <c r="E35" s="14">
        <v>5382.7</v>
      </c>
      <c r="F35" s="14"/>
      <c r="G35" s="14">
        <v>3994.68</v>
      </c>
      <c r="H35" s="17"/>
      <c r="I35" s="18"/>
      <c r="J35" s="18">
        <v>3994.68</v>
      </c>
      <c r="L35" s="40"/>
    </row>
    <row r="36" spans="1:12" s="15" customFormat="1" ht="11.25" hidden="1" customHeight="1" x14ac:dyDescent="0.2">
      <c r="A36" s="35"/>
      <c r="B36" s="35"/>
      <c r="C36" s="16" t="s">
        <v>61</v>
      </c>
      <c r="D36" s="14">
        <v>5377.7</v>
      </c>
      <c r="E36" s="14">
        <v>5382.7</v>
      </c>
      <c r="F36" s="14"/>
      <c r="G36" s="14">
        <v>3994.68</v>
      </c>
      <c r="H36" s="17"/>
      <c r="I36" s="18"/>
      <c r="J36" s="18">
        <v>3994.68</v>
      </c>
      <c r="L36" s="40"/>
    </row>
    <row r="37" spans="1:12" s="15" customFormat="1" ht="11.25" hidden="1" customHeight="1" x14ac:dyDescent="0.2">
      <c r="A37" s="35"/>
      <c r="B37" s="35"/>
      <c r="C37" s="16" t="s">
        <v>45</v>
      </c>
      <c r="D37" s="14">
        <v>5377.7</v>
      </c>
      <c r="E37" s="14">
        <v>5382.7</v>
      </c>
      <c r="F37" s="14"/>
      <c r="G37" s="14">
        <v>3994.68</v>
      </c>
      <c r="H37" s="17"/>
      <c r="I37" s="18"/>
      <c r="J37" s="18">
        <v>3994.68</v>
      </c>
      <c r="L37" s="40"/>
    </row>
    <row r="38" spans="1:12" s="15" customFormat="1" ht="11.25" hidden="1" customHeight="1" x14ac:dyDescent="0.2">
      <c r="A38" s="35"/>
      <c r="B38" s="35"/>
      <c r="C38" s="16" t="s">
        <v>27</v>
      </c>
      <c r="D38" s="14"/>
      <c r="E38" s="14"/>
      <c r="F38" s="14"/>
      <c r="G38" s="14"/>
      <c r="H38" s="17"/>
      <c r="I38" s="18"/>
      <c r="J38" s="18"/>
      <c r="L38" s="40"/>
    </row>
    <row r="39" spans="1:12" s="15" customFormat="1" ht="11.25" hidden="1" customHeight="1" x14ac:dyDescent="0.2">
      <c r="A39" s="35"/>
      <c r="B39" s="35"/>
      <c r="C39" s="16" t="s">
        <v>10</v>
      </c>
      <c r="D39" s="14"/>
      <c r="E39" s="14"/>
      <c r="F39" s="14"/>
      <c r="G39" s="14"/>
      <c r="H39" s="17"/>
      <c r="I39" s="18"/>
      <c r="J39" s="18"/>
      <c r="L39" s="40"/>
    </row>
    <row r="40" spans="1:12" s="15" customFormat="1" ht="11.25" hidden="1" customHeight="1" x14ac:dyDescent="0.2">
      <c r="A40" s="35"/>
      <c r="B40" s="35"/>
      <c r="C40" s="16" t="s">
        <v>45</v>
      </c>
      <c r="D40" s="14"/>
      <c r="E40" s="14"/>
      <c r="F40" s="14"/>
      <c r="G40" s="14"/>
      <c r="H40" s="17"/>
      <c r="I40" s="18"/>
      <c r="J40" s="18"/>
      <c r="L40" s="40"/>
    </row>
    <row r="41" spans="1:12" s="15" customFormat="1" ht="11.25" hidden="1" customHeight="1" x14ac:dyDescent="0.2">
      <c r="A41" s="105"/>
      <c r="B41" s="105"/>
      <c r="C41" s="16" t="s">
        <v>27</v>
      </c>
      <c r="D41" s="14"/>
      <c r="E41" s="14"/>
      <c r="F41" s="14"/>
      <c r="G41" s="14"/>
      <c r="H41" s="17"/>
      <c r="I41" s="18"/>
      <c r="J41" s="18"/>
      <c r="L41" s="40"/>
    </row>
    <row r="42" spans="1:12" s="15" customFormat="1" ht="11.25" hidden="1" customHeight="1" x14ac:dyDescent="0.2">
      <c r="A42" s="105"/>
      <c r="B42" s="105"/>
      <c r="C42" s="16" t="s">
        <v>25</v>
      </c>
      <c r="D42" s="14">
        <f>D43+D46</f>
        <v>700</v>
      </c>
      <c r="E42" s="14">
        <f>E43+E46</f>
        <v>700</v>
      </c>
      <c r="F42" s="14"/>
      <c r="G42" s="14">
        <f>G43+G46</f>
        <v>601.97</v>
      </c>
      <c r="H42" s="17"/>
      <c r="I42" s="18"/>
      <c r="J42" s="18">
        <v>601.97</v>
      </c>
      <c r="L42" s="40"/>
    </row>
    <row r="43" spans="1:12" s="15" customFormat="1" ht="11.25" hidden="1" customHeight="1" x14ac:dyDescent="0.2">
      <c r="A43" s="105"/>
      <c r="B43" s="105"/>
      <c r="C43" s="16" t="s">
        <v>9</v>
      </c>
      <c r="D43" s="14">
        <f>D44+D45</f>
        <v>700</v>
      </c>
      <c r="E43" s="14">
        <f>E44+E45</f>
        <v>700</v>
      </c>
      <c r="F43" s="14"/>
      <c r="G43" s="14">
        <f>G44+G45</f>
        <v>601.97</v>
      </c>
      <c r="H43" s="17"/>
      <c r="I43" s="18"/>
      <c r="J43" s="18">
        <v>601.97</v>
      </c>
      <c r="L43" s="40"/>
    </row>
    <row r="44" spans="1:12" s="15" customFormat="1" ht="11.25" hidden="1" customHeight="1" x14ac:dyDescent="0.2">
      <c r="A44" s="105"/>
      <c r="B44" s="105"/>
      <c r="C44" s="16" t="s">
        <v>45</v>
      </c>
      <c r="D44" s="14">
        <v>700</v>
      </c>
      <c r="E44" s="14">
        <v>700</v>
      </c>
      <c r="F44" s="14"/>
      <c r="G44" s="14">
        <v>601.97</v>
      </c>
      <c r="H44" s="17"/>
      <c r="I44" s="18"/>
      <c r="J44" s="18">
        <v>601.97</v>
      </c>
      <c r="L44" s="40"/>
    </row>
    <row r="45" spans="1:12" s="15" customFormat="1" ht="11.25" hidden="1" customHeight="1" x14ac:dyDescent="0.2">
      <c r="A45" s="105"/>
      <c r="B45" s="105"/>
      <c r="C45" s="16" t="s">
        <v>27</v>
      </c>
      <c r="D45" s="14"/>
      <c r="E45" s="14"/>
      <c r="F45" s="14"/>
      <c r="G45" s="14"/>
      <c r="H45" s="17"/>
      <c r="I45" s="18"/>
      <c r="J45" s="18"/>
      <c r="L45" s="40"/>
    </row>
    <row r="46" spans="1:12" s="15" customFormat="1" ht="11.25" hidden="1" customHeight="1" x14ac:dyDescent="0.2">
      <c r="A46" s="105"/>
      <c r="B46" s="105"/>
      <c r="C46" s="16" t="s">
        <v>10</v>
      </c>
      <c r="D46" s="14">
        <f>D47+D48</f>
        <v>0</v>
      </c>
      <c r="E46" s="14">
        <f>E47+E48</f>
        <v>0</v>
      </c>
      <c r="F46" s="14"/>
      <c r="G46" s="14">
        <f>G47+G48</f>
        <v>0</v>
      </c>
      <c r="H46" s="17"/>
      <c r="I46" s="18"/>
      <c r="J46" s="18">
        <v>0</v>
      </c>
      <c r="L46" s="40"/>
    </row>
    <row r="47" spans="1:12" s="15" customFormat="1" ht="11.25" hidden="1" customHeight="1" x14ac:dyDescent="0.2">
      <c r="A47" s="105"/>
      <c r="B47" s="105"/>
      <c r="C47" s="16" t="s">
        <v>45</v>
      </c>
      <c r="D47" s="14"/>
      <c r="E47" s="14"/>
      <c r="F47" s="14"/>
      <c r="G47" s="14"/>
      <c r="H47" s="17"/>
      <c r="I47" s="18"/>
      <c r="J47" s="18"/>
      <c r="L47" s="40"/>
    </row>
    <row r="48" spans="1:12" s="15" customFormat="1" ht="1.5" hidden="1" customHeight="1" x14ac:dyDescent="0.2">
      <c r="A48" s="105"/>
      <c r="B48" s="105"/>
      <c r="C48" s="16" t="s">
        <v>27</v>
      </c>
      <c r="D48" s="14"/>
      <c r="E48" s="14"/>
      <c r="F48" s="14"/>
      <c r="G48" s="14"/>
      <c r="H48" s="17"/>
      <c r="I48" s="18"/>
      <c r="J48" s="18"/>
      <c r="L48" s="40"/>
    </row>
    <row r="49" spans="1:12" s="15" customFormat="1" ht="13.5" hidden="1" customHeight="1" x14ac:dyDescent="0.2">
      <c r="A49" s="105" t="s">
        <v>18</v>
      </c>
      <c r="B49" s="105" t="s">
        <v>29</v>
      </c>
      <c r="C49" s="16" t="s">
        <v>25</v>
      </c>
      <c r="D49" s="14">
        <f>D50+D53</f>
        <v>37835.5</v>
      </c>
      <c r="E49" s="14">
        <f>E50+E53</f>
        <v>35988.699999999997</v>
      </c>
      <c r="F49" s="14"/>
      <c r="G49" s="14">
        <f>G50+G53</f>
        <v>15376.5</v>
      </c>
      <c r="H49" s="17"/>
      <c r="I49" s="18">
        <f>I50+I53</f>
        <v>0</v>
      </c>
      <c r="J49" s="18">
        <f>J50+J53</f>
        <v>0</v>
      </c>
      <c r="L49" s="40"/>
    </row>
    <row r="50" spans="1:12" s="15" customFormat="1" ht="12.75" hidden="1" customHeight="1" x14ac:dyDescent="0.2">
      <c r="A50" s="105"/>
      <c r="B50" s="105"/>
      <c r="C50" s="16" t="s">
        <v>9</v>
      </c>
      <c r="D50" s="14">
        <v>37835.5</v>
      </c>
      <c r="E50" s="14">
        <v>35988.699999999997</v>
      </c>
      <c r="F50" s="14"/>
      <c r="G50" s="14">
        <v>15376.5</v>
      </c>
      <c r="H50" s="17"/>
      <c r="I50" s="18"/>
      <c r="J50" s="18"/>
      <c r="L50" s="40"/>
    </row>
    <row r="51" spans="1:12" s="15" customFormat="1" ht="1.1499999999999999" hidden="1" customHeight="1" x14ac:dyDescent="0.2">
      <c r="A51" s="105"/>
      <c r="B51" s="105"/>
      <c r="C51" s="16" t="s">
        <v>45</v>
      </c>
      <c r="D51" s="14">
        <v>37835.5</v>
      </c>
      <c r="E51" s="14">
        <v>35988.699999999997</v>
      </c>
      <c r="F51" s="14"/>
      <c r="G51" s="14">
        <v>15376.5</v>
      </c>
      <c r="H51" s="17"/>
      <c r="I51" s="18"/>
      <c r="J51" s="18">
        <v>15376.5</v>
      </c>
      <c r="L51" s="40"/>
    </row>
    <row r="52" spans="1:12" s="15" customFormat="1" ht="11.25" hidden="1" customHeight="1" x14ac:dyDescent="0.2">
      <c r="A52" s="105"/>
      <c r="B52" s="105"/>
      <c r="C52" s="16" t="s">
        <v>27</v>
      </c>
      <c r="D52" s="14"/>
      <c r="E52" s="14"/>
      <c r="F52" s="14"/>
      <c r="G52" s="14"/>
      <c r="H52" s="17"/>
      <c r="I52" s="18"/>
      <c r="J52" s="18"/>
      <c r="L52" s="40"/>
    </row>
    <row r="53" spans="1:12" s="15" customFormat="1" ht="18" hidden="1" customHeight="1" x14ac:dyDescent="0.2">
      <c r="A53" s="105"/>
      <c r="B53" s="105"/>
      <c r="C53" s="16" t="s">
        <v>10</v>
      </c>
      <c r="D53" s="14">
        <f>D54+D55</f>
        <v>0</v>
      </c>
      <c r="E53" s="14">
        <f>E54+E55</f>
        <v>0</v>
      </c>
      <c r="F53" s="14"/>
      <c r="G53" s="14">
        <f>G54+G55</f>
        <v>0</v>
      </c>
      <c r="H53" s="17"/>
      <c r="I53" s="18">
        <v>0</v>
      </c>
      <c r="J53" s="18">
        <v>0</v>
      </c>
      <c r="L53" s="40"/>
    </row>
    <row r="54" spans="1:12" s="15" customFormat="1" ht="11.25" hidden="1" customHeight="1" x14ac:dyDescent="0.2">
      <c r="A54" s="105"/>
      <c r="B54" s="105"/>
      <c r="C54" s="16" t="s">
        <v>45</v>
      </c>
      <c r="D54" s="14"/>
      <c r="E54" s="14"/>
      <c r="F54" s="14"/>
      <c r="G54" s="14"/>
      <c r="H54" s="17"/>
      <c r="I54" s="18"/>
      <c r="J54" s="18"/>
      <c r="L54" s="40"/>
    </row>
    <row r="55" spans="1:12" s="15" customFormat="1" ht="11.25" hidden="1" customHeight="1" x14ac:dyDescent="0.2">
      <c r="A55" s="105"/>
      <c r="B55" s="105"/>
      <c r="C55" s="16" t="s">
        <v>27</v>
      </c>
      <c r="D55" s="14"/>
      <c r="E55" s="14"/>
      <c r="F55" s="14"/>
      <c r="G55" s="14"/>
      <c r="H55" s="17"/>
      <c r="I55" s="18"/>
      <c r="J55" s="18"/>
      <c r="L55" s="40"/>
    </row>
    <row r="56" spans="1:12" s="15" customFormat="1" ht="11.25" hidden="1" customHeight="1" x14ac:dyDescent="0.2">
      <c r="A56" s="105" t="s">
        <v>18</v>
      </c>
      <c r="B56" s="105" t="s">
        <v>30</v>
      </c>
      <c r="C56" s="16" t="s">
        <v>25</v>
      </c>
      <c r="D56" s="14">
        <f>D57+D60</f>
        <v>2117.1999999999998</v>
      </c>
      <c r="E56" s="14">
        <f>E57+E60</f>
        <v>2117.1999999999998</v>
      </c>
      <c r="F56" s="14"/>
      <c r="G56" s="14">
        <f>G57+G60</f>
        <v>1780.2</v>
      </c>
      <c r="H56" s="17"/>
      <c r="I56" s="18">
        <f>I57+I60</f>
        <v>0</v>
      </c>
      <c r="J56" s="18">
        <f>J57+J60</f>
        <v>0</v>
      </c>
      <c r="L56" s="40"/>
    </row>
    <row r="57" spans="1:12" s="15" customFormat="1" ht="12" hidden="1" customHeight="1" x14ac:dyDescent="0.2">
      <c r="A57" s="105"/>
      <c r="B57" s="105"/>
      <c r="C57" s="16" t="s">
        <v>61</v>
      </c>
      <c r="D57" s="14">
        <f>D58+D59</f>
        <v>2117.1999999999998</v>
      </c>
      <c r="E57" s="14">
        <f>E58+E59</f>
        <v>2117.1999999999998</v>
      </c>
      <c r="F57" s="14"/>
      <c r="G57" s="14">
        <f>G58+G59</f>
        <v>1780.2</v>
      </c>
      <c r="H57" s="17"/>
      <c r="I57" s="18"/>
      <c r="J57" s="18"/>
      <c r="L57" s="40"/>
    </row>
    <row r="58" spans="1:12" s="15" customFormat="1" ht="11.25" hidden="1" customHeight="1" x14ac:dyDescent="0.2">
      <c r="A58" s="105"/>
      <c r="B58" s="105"/>
      <c r="C58" s="16" t="s">
        <v>45</v>
      </c>
      <c r="D58" s="14">
        <v>2117.1999999999998</v>
      </c>
      <c r="E58" s="14">
        <v>2117.1999999999998</v>
      </c>
      <c r="F58" s="14"/>
      <c r="G58" s="14">
        <v>1780.2</v>
      </c>
      <c r="H58" s="17"/>
      <c r="I58" s="18"/>
      <c r="J58" s="18">
        <v>1780.2</v>
      </c>
      <c r="L58" s="40"/>
    </row>
    <row r="59" spans="1:12" s="15" customFormat="1" ht="11.25" hidden="1" customHeight="1" x14ac:dyDescent="0.2">
      <c r="A59" s="105"/>
      <c r="B59" s="105"/>
      <c r="C59" s="16" t="s">
        <v>27</v>
      </c>
      <c r="D59" s="14"/>
      <c r="E59" s="14"/>
      <c r="F59" s="14"/>
      <c r="G59" s="14"/>
      <c r="H59" s="17"/>
      <c r="I59" s="18"/>
      <c r="J59" s="18"/>
      <c r="L59" s="40"/>
    </row>
    <row r="60" spans="1:12" s="15" customFormat="1" ht="16.5" hidden="1" customHeight="1" x14ac:dyDescent="0.2">
      <c r="A60" s="105"/>
      <c r="B60" s="105"/>
      <c r="C60" s="16" t="s">
        <v>10</v>
      </c>
      <c r="D60" s="14">
        <f>D61+D62</f>
        <v>0</v>
      </c>
      <c r="E60" s="14">
        <f>E61+E62</f>
        <v>0</v>
      </c>
      <c r="F60" s="14"/>
      <c r="G60" s="14">
        <f>G61+G62</f>
        <v>0</v>
      </c>
      <c r="H60" s="17"/>
      <c r="I60" s="18">
        <v>0</v>
      </c>
      <c r="J60" s="18">
        <v>0</v>
      </c>
      <c r="L60" s="40"/>
    </row>
    <row r="61" spans="1:12" s="15" customFormat="1" ht="0.6" customHeight="1" x14ac:dyDescent="0.2">
      <c r="A61" s="105"/>
      <c r="B61" s="105"/>
      <c r="C61" s="16" t="s">
        <v>45</v>
      </c>
      <c r="D61" s="14">
        <v>0</v>
      </c>
      <c r="E61" s="14">
        <v>0</v>
      </c>
      <c r="F61" s="14"/>
      <c r="G61" s="14">
        <v>0</v>
      </c>
      <c r="H61" s="17"/>
      <c r="I61" s="18"/>
      <c r="J61" s="18">
        <v>0</v>
      </c>
      <c r="L61" s="40"/>
    </row>
    <row r="62" spans="1:12" s="15" customFormat="1" ht="11.25" hidden="1" customHeight="1" x14ac:dyDescent="0.2">
      <c r="A62" s="105"/>
      <c r="B62" s="105"/>
      <c r="C62" s="16" t="s">
        <v>27</v>
      </c>
      <c r="D62" s="14"/>
      <c r="E62" s="14"/>
      <c r="F62" s="14"/>
      <c r="G62" s="14"/>
      <c r="H62" s="17"/>
      <c r="I62" s="18"/>
      <c r="J62" s="18"/>
      <c r="L62" s="40"/>
    </row>
    <row r="63" spans="1:12" s="15" customFormat="1" ht="17.25" customHeight="1" x14ac:dyDescent="0.2">
      <c r="A63" s="105" t="s">
        <v>48</v>
      </c>
      <c r="B63" s="105" t="s">
        <v>64</v>
      </c>
      <c r="C63" s="16" t="s">
        <v>25</v>
      </c>
      <c r="D63" s="14" t="e">
        <f>D64+D66</f>
        <v>#REF!</v>
      </c>
      <c r="E63" s="14" t="e">
        <f>E64+E66</f>
        <v>#REF!</v>
      </c>
      <c r="F63" s="14"/>
      <c r="G63" s="14" t="e">
        <f>G64+G66</f>
        <v>#REF!</v>
      </c>
      <c r="H63" s="17"/>
      <c r="I63" s="18">
        <f>I64+I66</f>
        <v>0</v>
      </c>
      <c r="J63" s="18">
        <f>J64+J66</f>
        <v>0</v>
      </c>
      <c r="L63" s="40"/>
    </row>
    <row r="64" spans="1:12" s="15" customFormat="1" ht="16.5" customHeight="1" x14ac:dyDescent="0.2">
      <c r="A64" s="105"/>
      <c r="B64" s="105"/>
      <c r="C64" s="16" t="s">
        <v>83</v>
      </c>
      <c r="D64" s="14" t="e">
        <f>D65+#REF!</f>
        <v>#REF!</v>
      </c>
      <c r="E64" s="14" t="e">
        <f>E65+#REF!</f>
        <v>#REF!</v>
      </c>
      <c r="F64" s="14"/>
      <c r="G64" s="14" t="e">
        <f>G65+#REF!</f>
        <v>#REF!</v>
      </c>
      <c r="H64" s="17"/>
      <c r="I64" s="18">
        <v>0</v>
      </c>
      <c r="J64" s="18">
        <v>0</v>
      </c>
      <c r="L64" s="40"/>
    </row>
    <row r="65" spans="1:12" s="15" customFormat="1" ht="0.6" customHeight="1" x14ac:dyDescent="0.2">
      <c r="A65" s="105"/>
      <c r="B65" s="105"/>
      <c r="C65" s="16" t="s">
        <v>45</v>
      </c>
      <c r="D65" s="14">
        <v>0</v>
      </c>
      <c r="E65" s="14">
        <v>9350</v>
      </c>
      <c r="F65" s="14"/>
      <c r="G65" s="14">
        <v>0</v>
      </c>
      <c r="H65" s="17"/>
      <c r="I65" s="18"/>
      <c r="J65" s="18"/>
      <c r="L65" s="40"/>
    </row>
    <row r="66" spans="1:12" s="15" customFormat="1" ht="17.45" customHeight="1" x14ac:dyDescent="0.2">
      <c r="A66" s="105"/>
      <c r="B66" s="105"/>
      <c r="C66" s="16" t="s">
        <v>10</v>
      </c>
      <c r="D66" s="14" t="e">
        <f>#REF!+#REF!</f>
        <v>#REF!</v>
      </c>
      <c r="E66" s="14" t="e">
        <f>#REF!+#REF!</f>
        <v>#REF!</v>
      </c>
      <c r="F66" s="14"/>
      <c r="G66" s="14" t="e">
        <f>#REF!+#REF!</f>
        <v>#REF!</v>
      </c>
      <c r="H66" s="17"/>
      <c r="I66" s="18">
        <v>0</v>
      </c>
      <c r="J66" s="18">
        <v>0</v>
      </c>
      <c r="L66" s="40"/>
    </row>
    <row r="67" spans="1:12" ht="18.75" customHeight="1" x14ac:dyDescent="0.2">
      <c r="A67" s="101" t="s">
        <v>17</v>
      </c>
      <c r="B67" s="101" t="s">
        <v>13</v>
      </c>
      <c r="C67" s="10" t="s">
        <v>25</v>
      </c>
      <c r="D67" s="11" t="e">
        <f>D68+D69</f>
        <v>#REF!</v>
      </c>
      <c r="E67" s="11" t="e">
        <f>E68+E69</f>
        <v>#REF!</v>
      </c>
      <c r="F67" s="11"/>
      <c r="G67" s="11" t="e">
        <f>G68+G69</f>
        <v>#REF!</v>
      </c>
      <c r="H67" s="12"/>
      <c r="I67" s="13">
        <f>I68+I69</f>
        <v>16061559.990000002</v>
      </c>
      <c r="J67" s="13">
        <f>J68+J69</f>
        <v>16904146.780000001</v>
      </c>
    </row>
    <row r="68" spans="1:12" ht="16.5" customHeight="1" x14ac:dyDescent="0.2">
      <c r="A68" s="101"/>
      <c r="B68" s="101"/>
      <c r="C68" s="10" t="s">
        <v>83</v>
      </c>
      <c r="D68" s="11" t="e">
        <f>#REF!+#REF!</f>
        <v>#REF!</v>
      </c>
      <c r="E68" s="11" t="e">
        <f>#REF!+#REF!</f>
        <v>#REF!</v>
      </c>
      <c r="F68" s="11"/>
      <c r="G68" s="11" t="e">
        <f>#REF!+#REF!</f>
        <v>#REF!</v>
      </c>
      <c r="H68" s="12"/>
      <c r="I68" s="13">
        <f>I73+I94+I108+I129+I136+I141+I148+I160-0.01</f>
        <v>9787496.790000001</v>
      </c>
      <c r="J68" s="13">
        <f>J73+J94+J108+J129+J136+J141+J148+J160</f>
        <v>10100465.17</v>
      </c>
    </row>
    <row r="69" spans="1:12" ht="15" customHeight="1" x14ac:dyDescent="0.2">
      <c r="A69" s="101"/>
      <c r="B69" s="101"/>
      <c r="C69" s="10" t="s">
        <v>10</v>
      </c>
      <c r="D69" s="14">
        <f>D70+D71</f>
        <v>2081627.9100000001</v>
      </c>
      <c r="E69" s="11">
        <f>E70+E71</f>
        <v>2205481.2000000002</v>
      </c>
      <c r="F69" s="11"/>
      <c r="G69" s="11">
        <f>G70+G71</f>
        <v>1116516.3400000001</v>
      </c>
      <c r="H69" s="12"/>
      <c r="I69" s="13">
        <f>I76+I97+I111+I132+I137+I144+I149+I163</f>
        <v>6274063.2000000002</v>
      </c>
      <c r="J69" s="13">
        <f>J76+J97+J111+J132+J137+J144+J149+J163</f>
        <v>6803681.6100000003</v>
      </c>
    </row>
    <row r="70" spans="1:12" ht="1.1499999999999999" hidden="1" customHeight="1" x14ac:dyDescent="0.2">
      <c r="A70" s="101"/>
      <c r="B70" s="101"/>
      <c r="C70" s="10" t="s">
        <v>45</v>
      </c>
      <c r="D70" s="11">
        <f>D77+D98+D105+D112+D119+D126+D133+D138+D145+D84+D150+D91+D157+D164+D171</f>
        <v>194300.90000000002</v>
      </c>
      <c r="E70" s="11">
        <f>E77+E98+E105+E112+E119+E126+E133+E138+E145+E84+E150+E91+E157+E164+E171</f>
        <v>194300.90000000002</v>
      </c>
      <c r="F70" s="11"/>
      <c r="G70" s="11">
        <f>G77+G98+G105+G112+G119+G126+G133+G138+G145+G84+G150+G91+G157+G164+G171</f>
        <v>115758.61</v>
      </c>
      <c r="H70" s="12"/>
      <c r="I70" s="13"/>
      <c r="J70" s="13">
        <v>115758.61</v>
      </c>
    </row>
    <row r="71" spans="1:12" ht="10.5" hidden="1" customHeight="1" x14ac:dyDescent="0.2">
      <c r="A71" s="101"/>
      <c r="B71" s="101"/>
      <c r="C71" s="10" t="s">
        <v>46</v>
      </c>
      <c r="D71" s="11">
        <f>D78+D99+D106+D113+D120+D127+D134+D139+D146+D85+D151+D92+D158+D165+D172</f>
        <v>1887327.01</v>
      </c>
      <c r="E71" s="11">
        <f>E78+E99+E106+E113+E120+E127+E134+E139+E146+E85+E151+E92+E158+E165+E172</f>
        <v>2011180.3</v>
      </c>
      <c r="F71" s="11"/>
      <c r="G71" s="11">
        <f>G78+G99+G106+G113+G120+G127+G134+G139+G146+G85+G151+G92+G158+G165+G172</f>
        <v>1000757.73</v>
      </c>
      <c r="H71" s="12"/>
      <c r="I71" s="13"/>
      <c r="J71" s="13">
        <v>1000757.73</v>
      </c>
    </row>
    <row r="72" spans="1:12" s="15" customFormat="1" ht="16.5" customHeight="1" x14ac:dyDescent="0.2">
      <c r="A72" s="105" t="s">
        <v>36</v>
      </c>
      <c r="B72" s="105" t="s">
        <v>68</v>
      </c>
      <c r="C72" s="16" t="s">
        <v>25</v>
      </c>
      <c r="D72" s="14">
        <f>D73+D76</f>
        <v>2268068.19</v>
      </c>
      <c r="E72" s="14">
        <f>E73+E76</f>
        <v>2269084.23</v>
      </c>
      <c r="F72" s="14"/>
      <c r="G72" s="14">
        <f>G73+G76</f>
        <v>1700193.9</v>
      </c>
      <c r="H72" s="17"/>
      <c r="I72" s="18">
        <f>I73+I76</f>
        <v>12407201.4</v>
      </c>
      <c r="J72" s="18">
        <f>J73+J76</f>
        <v>12693257.310000001</v>
      </c>
      <c r="L72" s="40"/>
    </row>
    <row r="73" spans="1:12" s="15" customFormat="1" ht="15" customHeight="1" x14ac:dyDescent="0.2">
      <c r="A73" s="105"/>
      <c r="B73" s="105"/>
      <c r="C73" s="16" t="s">
        <v>75</v>
      </c>
      <c r="D73" s="14">
        <f>D74+D75</f>
        <v>2268068.19</v>
      </c>
      <c r="E73" s="14">
        <f>E74+E75</f>
        <v>2269084.23</v>
      </c>
      <c r="F73" s="14"/>
      <c r="G73" s="14">
        <f>G74+G75</f>
        <v>1700193.9</v>
      </c>
      <c r="H73" s="17"/>
      <c r="I73" s="18">
        <v>9734255.3000000007</v>
      </c>
      <c r="J73" s="18">
        <v>10041658.310000001</v>
      </c>
      <c r="L73" s="40"/>
    </row>
    <row r="74" spans="1:12" s="15" customFormat="1" ht="11.25" hidden="1" customHeight="1" x14ac:dyDescent="0.2">
      <c r="A74" s="105"/>
      <c r="B74" s="105"/>
      <c r="C74" s="16" t="s">
        <v>45</v>
      </c>
      <c r="D74" s="14">
        <v>2268068.19</v>
      </c>
      <c r="E74" s="14">
        <v>2269084.23</v>
      </c>
      <c r="F74" s="14"/>
      <c r="G74" s="14">
        <v>1700193.9</v>
      </c>
      <c r="H74" s="17"/>
      <c r="I74" s="18"/>
      <c r="J74" s="18"/>
      <c r="L74" s="40"/>
    </row>
    <row r="75" spans="1:12" s="15" customFormat="1" ht="11.25" hidden="1" customHeight="1" x14ac:dyDescent="0.2">
      <c r="A75" s="105"/>
      <c r="B75" s="105"/>
      <c r="C75" s="16" t="s">
        <v>27</v>
      </c>
      <c r="D75" s="14"/>
      <c r="E75" s="14"/>
      <c r="F75" s="14"/>
      <c r="G75" s="14"/>
      <c r="H75" s="17"/>
      <c r="I75" s="18"/>
      <c r="J75" s="18"/>
      <c r="L75" s="40"/>
    </row>
    <row r="76" spans="1:12" s="15" customFormat="1" ht="15.75" customHeight="1" x14ac:dyDescent="0.2">
      <c r="A76" s="105"/>
      <c r="B76" s="105"/>
      <c r="C76" s="16" t="s">
        <v>10</v>
      </c>
      <c r="D76" s="14">
        <f>D77+D78</f>
        <v>0</v>
      </c>
      <c r="E76" s="14">
        <f>E77+E78</f>
        <v>0</v>
      </c>
      <c r="F76" s="14"/>
      <c r="G76" s="14">
        <f>G77+G78</f>
        <v>0</v>
      </c>
      <c r="H76" s="17"/>
      <c r="I76" s="18">
        <v>2672946.1</v>
      </c>
      <c r="J76" s="18">
        <v>2651599</v>
      </c>
      <c r="L76" s="40"/>
    </row>
    <row r="77" spans="1:12" s="15" customFormat="1" ht="0.75" hidden="1" customHeight="1" x14ac:dyDescent="0.2">
      <c r="A77" s="105"/>
      <c r="B77" s="105"/>
      <c r="C77" s="16" t="s">
        <v>45</v>
      </c>
      <c r="D77" s="14"/>
      <c r="E77" s="14"/>
      <c r="F77" s="14"/>
      <c r="G77" s="14"/>
      <c r="H77" s="17"/>
      <c r="I77" s="18"/>
      <c r="J77" s="18"/>
      <c r="L77" s="40"/>
    </row>
    <row r="78" spans="1:12" s="15" customFormat="1" ht="11.25" hidden="1" customHeight="1" x14ac:dyDescent="0.2">
      <c r="A78" s="105"/>
      <c r="B78" s="105"/>
      <c r="C78" s="16" t="s">
        <v>27</v>
      </c>
      <c r="D78" s="14"/>
      <c r="E78" s="14"/>
      <c r="F78" s="14"/>
      <c r="G78" s="14"/>
      <c r="H78" s="17"/>
      <c r="I78" s="18"/>
      <c r="J78" s="18"/>
      <c r="L78" s="40"/>
    </row>
    <row r="79" spans="1:12" s="15" customFormat="1" ht="11.25" hidden="1" customHeight="1" x14ac:dyDescent="0.2">
      <c r="A79" s="105"/>
      <c r="B79" s="105"/>
      <c r="C79" s="16" t="s">
        <v>25</v>
      </c>
      <c r="D79" s="14">
        <f>D80+D83</f>
        <v>4289919.46</v>
      </c>
      <c r="E79" s="14">
        <f>E80+E83</f>
        <v>4426414.2</v>
      </c>
      <c r="F79" s="14"/>
      <c r="G79" s="14">
        <f>G80+G83</f>
        <v>3262136.04</v>
      </c>
      <c r="H79" s="17"/>
      <c r="I79" s="18"/>
      <c r="J79" s="18"/>
      <c r="L79" s="40"/>
    </row>
    <row r="80" spans="1:12" s="15" customFormat="1" ht="11.25" hidden="1" customHeight="1" x14ac:dyDescent="0.2">
      <c r="A80" s="105"/>
      <c r="B80" s="105"/>
      <c r="C80" s="16" t="s">
        <v>9</v>
      </c>
      <c r="D80" s="14">
        <f>D81+D82</f>
        <v>4284980.76</v>
      </c>
      <c r="E80" s="14">
        <f>E81+E82</f>
        <v>4421475.5</v>
      </c>
      <c r="F80" s="14"/>
      <c r="G80" s="14">
        <f>G81+G82</f>
        <v>3261713.98</v>
      </c>
      <c r="H80" s="17"/>
      <c r="I80" s="18"/>
      <c r="J80" s="18"/>
      <c r="L80" s="40"/>
    </row>
    <row r="81" spans="1:12" s="15" customFormat="1" ht="11.25" hidden="1" customHeight="1" x14ac:dyDescent="0.2">
      <c r="A81" s="105"/>
      <c r="B81" s="105"/>
      <c r="C81" s="16" t="s">
        <v>45</v>
      </c>
      <c r="D81" s="14">
        <f>4289919.46-4938.7</f>
        <v>4284980.76</v>
      </c>
      <c r="E81" s="14">
        <f>4426414.2-4938.7</f>
        <v>4421475.5</v>
      </c>
      <c r="F81" s="14"/>
      <c r="G81" s="14">
        <f>3262136.04-422.06</f>
        <v>3261713.98</v>
      </c>
      <c r="H81" s="17"/>
      <c r="I81" s="18"/>
      <c r="J81" s="18"/>
      <c r="L81" s="40"/>
    </row>
    <row r="82" spans="1:12" s="15" customFormat="1" ht="11.25" hidden="1" customHeight="1" x14ac:dyDescent="0.2">
      <c r="A82" s="105"/>
      <c r="B82" s="105"/>
      <c r="C82" s="16" t="s">
        <v>27</v>
      </c>
      <c r="D82" s="14"/>
      <c r="E82" s="14"/>
      <c r="F82" s="14"/>
      <c r="G82" s="14"/>
      <c r="H82" s="17"/>
      <c r="I82" s="18"/>
      <c r="J82" s="18"/>
      <c r="L82" s="40"/>
    </row>
    <row r="83" spans="1:12" s="15" customFormat="1" ht="11.25" hidden="1" customHeight="1" x14ac:dyDescent="0.2">
      <c r="A83" s="105"/>
      <c r="B83" s="105"/>
      <c r="C83" s="16" t="s">
        <v>10</v>
      </c>
      <c r="D83" s="14">
        <f>D84+D85</f>
        <v>4938.7</v>
      </c>
      <c r="E83" s="14">
        <f>E84+E85</f>
        <v>4938.7</v>
      </c>
      <c r="F83" s="14"/>
      <c r="G83" s="14">
        <f>G84+G85</f>
        <v>422.06</v>
      </c>
      <c r="H83" s="17"/>
      <c r="I83" s="18"/>
      <c r="J83" s="18"/>
      <c r="L83" s="40"/>
    </row>
    <row r="84" spans="1:12" s="15" customFormat="1" ht="11.25" hidden="1" customHeight="1" x14ac:dyDescent="0.2">
      <c r="A84" s="105"/>
      <c r="B84" s="105"/>
      <c r="C84" s="16" t="s">
        <v>45</v>
      </c>
      <c r="D84" s="14">
        <v>4938.7</v>
      </c>
      <c r="E84" s="14">
        <v>4938.7</v>
      </c>
      <c r="F84" s="14"/>
      <c r="G84" s="14">
        <v>422.06</v>
      </c>
      <c r="H84" s="17"/>
      <c r="I84" s="18"/>
      <c r="J84" s="18"/>
      <c r="L84" s="40"/>
    </row>
    <row r="85" spans="1:12" s="15" customFormat="1" ht="11.25" hidden="1" customHeight="1" x14ac:dyDescent="0.2">
      <c r="A85" s="105"/>
      <c r="B85" s="105"/>
      <c r="C85" s="16" t="s">
        <v>27</v>
      </c>
      <c r="D85" s="14"/>
      <c r="E85" s="14"/>
      <c r="F85" s="14"/>
      <c r="G85" s="14"/>
      <c r="H85" s="17"/>
      <c r="I85" s="18"/>
      <c r="J85" s="18"/>
      <c r="L85" s="40"/>
    </row>
    <row r="86" spans="1:12" s="15" customFormat="1" ht="11.25" hidden="1" customHeight="1" x14ac:dyDescent="0.2">
      <c r="A86" s="105"/>
      <c r="B86" s="105"/>
      <c r="C86" s="16" t="s">
        <v>25</v>
      </c>
      <c r="D86" s="14">
        <f>D87+D90</f>
        <v>9806.34</v>
      </c>
      <c r="E86" s="14">
        <f>E87+E90</f>
        <v>9806.34</v>
      </c>
      <c r="F86" s="14"/>
      <c r="G86" s="14">
        <f>G87+G90</f>
        <v>4254.37</v>
      </c>
      <c r="H86" s="17"/>
      <c r="I86" s="18"/>
      <c r="J86" s="18"/>
      <c r="L86" s="40"/>
    </row>
    <row r="87" spans="1:12" s="15" customFormat="1" ht="11.25" hidden="1" customHeight="1" x14ac:dyDescent="0.2">
      <c r="A87" s="105"/>
      <c r="B87" s="105"/>
      <c r="C87" s="16" t="s">
        <v>9</v>
      </c>
      <c r="D87" s="14">
        <v>686.44</v>
      </c>
      <c r="E87" s="14">
        <v>686.44</v>
      </c>
      <c r="F87" s="14"/>
      <c r="G87" s="14">
        <f>G88+G89</f>
        <v>297.8</v>
      </c>
      <c r="H87" s="17"/>
      <c r="I87" s="18"/>
      <c r="J87" s="18"/>
      <c r="L87" s="40"/>
    </row>
    <row r="88" spans="1:12" s="15" customFormat="1" ht="11.25" hidden="1" customHeight="1" x14ac:dyDescent="0.2">
      <c r="A88" s="105"/>
      <c r="B88" s="105"/>
      <c r="C88" s="16" t="s">
        <v>45</v>
      </c>
      <c r="D88" s="14">
        <v>686.44</v>
      </c>
      <c r="E88" s="14">
        <v>686.44</v>
      </c>
      <c r="F88" s="14"/>
      <c r="G88" s="14">
        <v>297.8</v>
      </c>
      <c r="H88" s="17"/>
      <c r="I88" s="18"/>
      <c r="J88" s="18"/>
      <c r="L88" s="40"/>
    </row>
    <row r="89" spans="1:12" s="15" customFormat="1" ht="11.25" hidden="1" customHeight="1" x14ac:dyDescent="0.2">
      <c r="A89" s="105"/>
      <c r="B89" s="105"/>
      <c r="C89" s="16" t="s">
        <v>27</v>
      </c>
      <c r="D89" s="14"/>
      <c r="E89" s="14"/>
      <c r="F89" s="14"/>
      <c r="G89" s="14"/>
      <c r="H89" s="17"/>
      <c r="I89" s="18"/>
      <c r="J89" s="18"/>
      <c r="L89" s="40"/>
    </row>
    <row r="90" spans="1:12" s="15" customFormat="1" ht="11.25" hidden="1" customHeight="1" x14ac:dyDescent="0.2">
      <c r="A90" s="105"/>
      <c r="B90" s="105"/>
      <c r="C90" s="16" t="s">
        <v>10</v>
      </c>
      <c r="D90" s="14">
        <f>D91+D92</f>
        <v>9119.9</v>
      </c>
      <c r="E90" s="14">
        <f>E91+E92</f>
        <v>9119.9</v>
      </c>
      <c r="F90" s="14"/>
      <c r="G90" s="14">
        <f>G91+G92</f>
        <v>3956.57</v>
      </c>
      <c r="H90" s="17"/>
      <c r="I90" s="18"/>
      <c r="J90" s="18"/>
      <c r="L90" s="40"/>
    </row>
    <row r="91" spans="1:12" s="15" customFormat="1" ht="11.25" hidden="1" customHeight="1" x14ac:dyDescent="0.2">
      <c r="A91" s="105"/>
      <c r="B91" s="105"/>
      <c r="C91" s="16" t="s">
        <v>45</v>
      </c>
      <c r="D91" s="14">
        <v>9119.9</v>
      </c>
      <c r="E91" s="14">
        <v>9119.9</v>
      </c>
      <c r="F91" s="14"/>
      <c r="G91" s="14">
        <v>3956.57</v>
      </c>
      <c r="H91" s="17"/>
      <c r="I91" s="18"/>
      <c r="J91" s="18"/>
      <c r="L91" s="40"/>
    </row>
    <row r="92" spans="1:12" s="15" customFormat="1" ht="11.25" hidden="1" customHeight="1" x14ac:dyDescent="0.2">
      <c r="A92" s="105"/>
      <c r="B92" s="105"/>
      <c r="C92" s="16" t="s">
        <v>27</v>
      </c>
      <c r="D92" s="14"/>
      <c r="E92" s="14"/>
      <c r="F92" s="14"/>
      <c r="G92" s="14"/>
      <c r="H92" s="17"/>
      <c r="I92" s="18"/>
      <c r="J92" s="18"/>
      <c r="L92" s="40"/>
    </row>
    <row r="93" spans="1:12" s="15" customFormat="1" ht="15" hidden="1" customHeight="1" x14ac:dyDescent="0.2">
      <c r="A93" s="105" t="s">
        <v>36</v>
      </c>
      <c r="B93" s="106" t="s">
        <v>28</v>
      </c>
      <c r="C93" s="16" t="s">
        <v>25</v>
      </c>
      <c r="D93" s="14">
        <f>D94+D97</f>
        <v>14778.5</v>
      </c>
      <c r="E93" s="14">
        <f>E94+E97</f>
        <v>14778.5</v>
      </c>
      <c r="F93" s="14"/>
      <c r="G93" s="14">
        <f>G94+G97</f>
        <v>12901.869999999999</v>
      </c>
      <c r="H93" s="17"/>
      <c r="I93" s="18">
        <f>I94+I97</f>
        <v>0</v>
      </c>
      <c r="J93" s="18">
        <f>J94+J97</f>
        <v>0</v>
      </c>
      <c r="L93" s="40"/>
    </row>
    <row r="94" spans="1:12" s="15" customFormat="1" ht="14.25" hidden="1" customHeight="1" x14ac:dyDescent="0.2">
      <c r="A94" s="105"/>
      <c r="B94" s="106"/>
      <c r="C94" s="16" t="s">
        <v>9</v>
      </c>
      <c r="D94" s="14">
        <f>D95+D96</f>
        <v>14778.5</v>
      </c>
      <c r="E94" s="14">
        <f>E95+E96</f>
        <v>14778.5</v>
      </c>
      <c r="F94" s="14"/>
      <c r="G94" s="14">
        <f>G95+G96</f>
        <v>12901.869999999999</v>
      </c>
      <c r="H94" s="17"/>
      <c r="I94" s="18"/>
      <c r="J94" s="18"/>
      <c r="L94" s="40"/>
    </row>
    <row r="95" spans="1:12" s="15" customFormat="1" ht="11.25" hidden="1" customHeight="1" x14ac:dyDescent="0.2">
      <c r="A95" s="105"/>
      <c r="B95" s="106"/>
      <c r="C95" s="16" t="s">
        <v>45</v>
      </c>
      <c r="D95" s="14">
        <f>2500+12278.5</f>
        <v>14778.5</v>
      </c>
      <c r="E95" s="14">
        <f>2500+12278.5</f>
        <v>14778.5</v>
      </c>
      <c r="F95" s="14"/>
      <c r="G95" s="14">
        <f>850.07+12051.8</f>
        <v>12901.869999999999</v>
      </c>
      <c r="H95" s="17"/>
      <c r="I95" s="18"/>
      <c r="J95" s="18"/>
      <c r="L95" s="40"/>
    </row>
    <row r="96" spans="1:12" s="15" customFormat="1" ht="11.25" hidden="1" customHeight="1" x14ac:dyDescent="0.2">
      <c r="A96" s="105"/>
      <c r="B96" s="106"/>
      <c r="C96" s="16" t="s">
        <v>27</v>
      </c>
      <c r="D96" s="14"/>
      <c r="E96" s="14"/>
      <c r="F96" s="14"/>
      <c r="G96" s="14"/>
      <c r="H96" s="17"/>
      <c r="I96" s="18"/>
      <c r="J96" s="18"/>
      <c r="L96" s="40"/>
    </row>
    <row r="97" spans="1:12" s="15" customFormat="1" ht="14.25" hidden="1" customHeight="1" x14ac:dyDescent="0.2">
      <c r="A97" s="105"/>
      <c r="B97" s="106"/>
      <c r="C97" s="16" t="s">
        <v>10</v>
      </c>
      <c r="D97" s="14">
        <f>D98+D99</f>
        <v>0</v>
      </c>
      <c r="E97" s="14">
        <f>E98+E99</f>
        <v>0</v>
      </c>
      <c r="F97" s="14"/>
      <c r="G97" s="14">
        <f>G98+G99</f>
        <v>0</v>
      </c>
      <c r="H97" s="17"/>
      <c r="I97" s="18">
        <v>0</v>
      </c>
      <c r="J97" s="18">
        <v>0</v>
      </c>
      <c r="L97" s="40"/>
    </row>
    <row r="98" spans="1:12" s="15" customFormat="1" ht="11.25" hidden="1" customHeight="1" x14ac:dyDescent="0.2">
      <c r="A98" s="105"/>
      <c r="B98" s="106"/>
      <c r="C98" s="16" t="s">
        <v>45</v>
      </c>
      <c r="D98" s="14"/>
      <c r="E98" s="14"/>
      <c r="F98" s="14"/>
      <c r="G98" s="14"/>
      <c r="H98" s="17"/>
      <c r="I98" s="18"/>
      <c r="J98" s="18"/>
      <c r="L98" s="40"/>
    </row>
    <row r="99" spans="1:12" s="15" customFormat="1" ht="11.25" hidden="1" customHeight="1" x14ac:dyDescent="0.2">
      <c r="A99" s="105"/>
      <c r="B99" s="106"/>
      <c r="C99" s="16" t="s">
        <v>27</v>
      </c>
      <c r="D99" s="14"/>
      <c r="E99" s="14"/>
      <c r="F99" s="14"/>
      <c r="G99" s="14"/>
      <c r="H99" s="17"/>
      <c r="I99" s="18"/>
      <c r="J99" s="18"/>
      <c r="L99" s="40"/>
    </row>
    <row r="100" spans="1:12" s="15" customFormat="1" ht="1.5" hidden="1" customHeight="1" x14ac:dyDescent="0.2">
      <c r="A100" s="105" t="s">
        <v>36</v>
      </c>
      <c r="B100" s="107" t="s">
        <v>37</v>
      </c>
      <c r="C100" s="16" t="s">
        <v>25</v>
      </c>
      <c r="D100" s="14">
        <f>D101+D104</f>
        <v>0</v>
      </c>
      <c r="E100" s="14">
        <f>E101+E104</f>
        <v>0</v>
      </c>
      <c r="F100" s="14"/>
      <c r="G100" s="14">
        <f>G101+G104</f>
        <v>0</v>
      </c>
      <c r="H100" s="17"/>
      <c r="I100" s="18"/>
      <c r="J100" s="18">
        <v>0</v>
      </c>
      <c r="L100" s="40"/>
    </row>
    <row r="101" spans="1:12" s="15" customFormat="1" ht="11.25" hidden="1" customHeight="1" x14ac:dyDescent="0.2">
      <c r="A101" s="105"/>
      <c r="B101" s="107"/>
      <c r="C101" s="16" t="s">
        <v>9</v>
      </c>
      <c r="D101" s="14">
        <f>D102+D103</f>
        <v>0</v>
      </c>
      <c r="E101" s="14">
        <f>E102+E103</f>
        <v>0</v>
      </c>
      <c r="F101" s="14"/>
      <c r="G101" s="14">
        <f>G102+G103</f>
        <v>0</v>
      </c>
      <c r="H101" s="17"/>
      <c r="I101" s="18"/>
      <c r="J101" s="18">
        <v>0</v>
      </c>
      <c r="L101" s="40"/>
    </row>
    <row r="102" spans="1:12" s="15" customFormat="1" ht="11.25" hidden="1" customHeight="1" x14ac:dyDescent="0.2">
      <c r="A102" s="105"/>
      <c r="B102" s="107"/>
      <c r="C102" s="16" t="s">
        <v>45</v>
      </c>
      <c r="D102" s="14"/>
      <c r="E102" s="14"/>
      <c r="F102" s="14"/>
      <c r="G102" s="14"/>
      <c r="H102" s="17"/>
      <c r="I102" s="18"/>
      <c r="J102" s="18"/>
      <c r="L102" s="40"/>
    </row>
    <row r="103" spans="1:12" s="15" customFormat="1" ht="11.25" hidden="1" customHeight="1" x14ac:dyDescent="0.2">
      <c r="A103" s="105"/>
      <c r="B103" s="107"/>
      <c r="C103" s="16" t="s">
        <v>46</v>
      </c>
      <c r="D103" s="14"/>
      <c r="E103" s="14"/>
      <c r="F103" s="14"/>
      <c r="G103" s="14"/>
      <c r="H103" s="17"/>
      <c r="I103" s="18"/>
      <c r="J103" s="18"/>
      <c r="L103" s="40"/>
    </row>
    <row r="104" spans="1:12" s="15" customFormat="1" ht="11.25" hidden="1" customHeight="1" x14ac:dyDescent="0.2">
      <c r="A104" s="105"/>
      <c r="B104" s="107"/>
      <c r="C104" s="16" t="s">
        <v>10</v>
      </c>
      <c r="D104" s="14">
        <f>D105+D106</f>
        <v>0</v>
      </c>
      <c r="E104" s="14">
        <f>E105+E106</f>
        <v>0</v>
      </c>
      <c r="F104" s="14"/>
      <c r="G104" s="14">
        <f>G105+G106</f>
        <v>0</v>
      </c>
      <c r="H104" s="17"/>
      <c r="I104" s="18"/>
      <c r="J104" s="18">
        <v>0</v>
      </c>
      <c r="L104" s="40"/>
    </row>
    <row r="105" spans="1:12" s="15" customFormat="1" ht="11.25" hidden="1" customHeight="1" x14ac:dyDescent="0.2">
      <c r="A105" s="105"/>
      <c r="B105" s="107"/>
      <c r="C105" s="16" t="s">
        <v>45</v>
      </c>
      <c r="D105" s="14"/>
      <c r="E105" s="14"/>
      <c r="F105" s="14"/>
      <c r="G105" s="14"/>
      <c r="H105" s="17"/>
      <c r="I105" s="18"/>
      <c r="J105" s="18"/>
      <c r="L105" s="40"/>
    </row>
    <row r="106" spans="1:12" s="15" customFormat="1" ht="11.25" hidden="1" customHeight="1" x14ac:dyDescent="0.2">
      <c r="A106" s="105"/>
      <c r="B106" s="107"/>
      <c r="C106" s="16" t="s">
        <v>46</v>
      </c>
      <c r="D106" s="14"/>
      <c r="E106" s="14"/>
      <c r="F106" s="14"/>
      <c r="G106" s="14"/>
      <c r="H106" s="17"/>
      <c r="I106" s="18"/>
      <c r="J106" s="18"/>
      <c r="L106" s="40"/>
    </row>
    <row r="107" spans="1:12" s="15" customFormat="1" ht="16.5" customHeight="1" x14ac:dyDescent="0.2">
      <c r="A107" s="105" t="s">
        <v>36</v>
      </c>
      <c r="B107" s="107" t="s">
        <v>92</v>
      </c>
      <c r="C107" s="16" t="s">
        <v>25</v>
      </c>
      <c r="D107" s="14">
        <f>D108+D111</f>
        <v>145509.5</v>
      </c>
      <c r="E107" s="14">
        <f>E108+E111</f>
        <v>145509.5</v>
      </c>
      <c r="F107" s="14"/>
      <c r="G107" s="14">
        <f>G108+G111</f>
        <v>81843.790000000008</v>
      </c>
      <c r="H107" s="17"/>
      <c r="I107" s="18">
        <f>I108+I111</f>
        <v>3497023.6</v>
      </c>
      <c r="J107" s="18">
        <f>J108+J111</f>
        <v>4053554.6199999996</v>
      </c>
      <c r="L107" s="40"/>
    </row>
    <row r="108" spans="1:12" s="15" customFormat="1" ht="15.75" customHeight="1" x14ac:dyDescent="0.2">
      <c r="A108" s="105"/>
      <c r="B108" s="107"/>
      <c r="C108" s="16" t="s">
        <v>83</v>
      </c>
      <c r="D108" s="14">
        <f>D109+D110</f>
        <v>1455.1</v>
      </c>
      <c r="E108" s="14">
        <f>E109+E110</f>
        <v>1455.1</v>
      </c>
      <c r="F108" s="14"/>
      <c r="G108" s="14">
        <f>G109+G110</f>
        <v>818.44</v>
      </c>
      <c r="H108" s="17"/>
      <c r="I108" s="18">
        <v>51668.2</v>
      </c>
      <c r="J108" s="18">
        <v>57233.51</v>
      </c>
      <c r="L108" s="40"/>
    </row>
    <row r="109" spans="1:12" s="15" customFormat="1" ht="11.25" hidden="1" customHeight="1" x14ac:dyDescent="0.2">
      <c r="A109" s="105"/>
      <c r="B109" s="107"/>
      <c r="C109" s="16" t="s">
        <v>45</v>
      </c>
      <c r="D109" s="14"/>
      <c r="E109" s="14"/>
      <c r="F109" s="14"/>
      <c r="G109" s="14"/>
      <c r="H109" s="17"/>
      <c r="I109" s="18"/>
      <c r="J109" s="18"/>
      <c r="L109" s="40"/>
    </row>
    <row r="110" spans="1:12" s="15" customFormat="1" ht="11.25" hidden="1" customHeight="1" x14ac:dyDescent="0.2">
      <c r="A110" s="105"/>
      <c r="B110" s="107"/>
      <c r="C110" s="16" t="s">
        <v>46</v>
      </c>
      <c r="D110" s="14">
        <v>1455.1</v>
      </c>
      <c r="E110" s="14">
        <f>1455.1</f>
        <v>1455.1</v>
      </c>
      <c r="F110" s="14"/>
      <c r="G110" s="14">
        <f>818.44</f>
        <v>818.44</v>
      </c>
      <c r="H110" s="17"/>
      <c r="I110" s="18"/>
      <c r="J110" s="18"/>
      <c r="L110" s="40"/>
    </row>
    <row r="111" spans="1:12" s="15" customFormat="1" ht="17.25" customHeight="1" x14ac:dyDescent="0.2">
      <c r="A111" s="105"/>
      <c r="B111" s="107"/>
      <c r="C111" s="16" t="s">
        <v>10</v>
      </c>
      <c r="D111" s="14">
        <f>D112+D113</f>
        <v>144054.39999999999</v>
      </c>
      <c r="E111" s="14">
        <f>E112+E113</f>
        <v>144054.39999999999</v>
      </c>
      <c r="F111" s="14"/>
      <c r="G111" s="14">
        <f>G112+G113</f>
        <v>81025.350000000006</v>
      </c>
      <c r="H111" s="17"/>
      <c r="I111" s="18">
        <v>3445355.4</v>
      </c>
      <c r="J111" s="18">
        <v>3996321.11</v>
      </c>
      <c r="L111" s="40"/>
    </row>
    <row r="112" spans="1:12" s="15" customFormat="1" ht="11.25" hidden="1" customHeight="1" x14ac:dyDescent="0.2">
      <c r="A112" s="105"/>
      <c r="B112" s="107"/>
      <c r="C112" s="16" t="s">
        <v>45</v>
      </c>
      <c r="D112" s="14"/>
      <c r="E112" s="14"/>
      <c r="F112" s="14"/>
      <c r="G112" s="14"/>
      <c r="H112" s="17"/>
      <c r="I112" s="18"/>
      <c r="J112" s="18"/>
      <c r="L112" s="40"/>
    </row>
    <row r="113" spans="1:12" s="15" customFormat="1" ht="10.5" hidden="1" customHeight="1" x14ac:dyDescent="0.2">
      <c r="A113" s="105"/>
      <c r="B113" s="107"/>
      <c r="C113" s="16" t="s">
        <v>46</v>
      </c>
      <c r="D113" s="14">
        <v>144054.39999999999</v>
      </c>
      <c r="E113" s="14">
        <v>144054.39999999999</v>
      </c>
      <c r="F113" s="14"/>
      <c r="G113" s="14">
        <f>81025.35</f>
        <v>81025.350000000006</v>
      </c>
      <c r="H113" s="17"/>
      <c r="I113" s="18"/>
      <c r="J113" s="18"/>
      <c r="L113" s="40"/>
    </row>
    <row r="114" spans="1:12" s="15" customFormat="1" ht="11.25" hidden="1" customHeight="1" x14ac:dyDescent="0.2">
      <c r="A114" s="105"/>
      <c r="B114" s="106" t="s">
        <v>54</v>
      </c>
      <c r="C114" s="16" t="s">
        <v>25</v>
      </c>
      <c r="D114" s="14">
        <f>D115+D118</f>
        <v>418244.6</v>
      </c>
      <c r="E114" s="14">
        <f>E115+E118</f>
        <v>431274.6</v>
      </c>
      <c r="F114" s="14"/>
      <c r="G114" s="14">
        <f>G115+G118</f>
        <v>212431.33000000002</v>
      </c>
      <c r="H114" s="17"/>
      <c r="I114" s="18"/>
      <c r="J114" s="18"/>
      <c r="L114" s="40"/>
    </row>
    <row r="115" spans="1:12" s="15" customFormat="1" ht="10.5" hidden="1" customHeight="1" x14ac:dyDescent="0.2">
      <c r="A115" s="105"/>
      <c r="B115" s="106"/>
      <c r="C115" s="16" t="s">
        <v>9</v>
      </c>
      <c r="D115" s="14">
        <f>D116+D117</f>
        <v>29277.1</v>
      </c>
      <c r="E115" s="14">
        <f>E116+E117</f>
        <v>42307.1</v>
      </c>
      <c r="F115" s="14"/>
      <c r="G115" s="14">
        <f>G116+G117</f>
        <v>17425.07</v>
      </c>
      <c r="H115" s="17"/>
      <c r="I115" s="18"/>
      <c r="J115" s="18"/>
      <c r="L115" s="40"/>
    </row>
    <row r="116" spans="1:12" s="15" customFormat="1" ht="11.25" hidden="1" customHeight="1" x14ac:dyDescent="0.2">
      <c r="A116" s="105"/>
      <c r="B116" s="106"/>
      <c r="C116" s="16" t="s">
        <v>45</v>
      </c>
      <c r="D116" s="14"/>
      <c r="E116" s="14"/>
      <c r="F116" s="14"/>
      <c r="G116" s="14"/>
      <c r="H116" s="17"/>
      <c r="I116" s="18"/>
      <c r="J116" s="18"/>
      <c r="L116" s="40"/>
    </row>
    <row r="117" spans="1:12" s="15" customFormat="1" ht="11.25" hidden="1" customHeight="1" x14ac:dyDescent="0.2">
      <c r="A117" s="105"/>
      <c r="B117" s="106"/>
      <c r="C117" s="16" t="s">
        <v>46</v>
      </c>
      <c r="D117" s="14">
        <v>29277.1</v>
      </c>
      <c r="E117" s="14">
        <f>29277.1+10000+3030</f>
        <v>42307.1</v>
      </c>
      <c r="F117" s="14"/>
      <c r="G117" s="14">
        <f>14677.88+2747.19</f>
        <v>17425.07</v>
      </c>
      <c r="H117" s="17"/>
      <c r="I117" s="18"/>
      <c r="J117" s="18"/>
      <c r="L117" s="40"/>
    </row>
    <row r="118" spans="1:12" s="15" customFormat="1" ht="11.25" hidden="1" customHeight="1" x14ac:dyDescent="0.2">
      <c r="A118" s="105"/>
      <c r="B118" s="106"/>
      <c r="C118" s="16" t="s">
        <v>10</v>
      </c>
      <c r="D118" s="14">
        <f>D119+D120</f>
        <v>388967.5</v>
      </c>
      <c r="E118" s="14">
        <f>E119+E120</f>
        <v>388967.5</v>
      </c>
      <c r="F118" s="14"/>
      <c r="G118" s="14">
        <f>G119+G120</f>
        <v>195006.26</v>
      </c>
      <c r="H118" s="17"/>
      <c r="I118" s="18"/>
      <c r="J118" s="18"/>
      <c r="L118" s="40"/>
    </row>
    <row r="119" spans="1:12" s="15" customFormat="1" ht="11.25" hidden="1" customHeight="1" x14ac:dyDescent="0.2">
      <c r="A119" s="105"/>
      <c r="B119" s="106"/>
      <c r="C119" s="16" t="s">
        <v>45</v>
      </c>
      <c r="D119" s="14"/>
      <c r="E119" s="14"/>
      <c r="F119" s="14"/>
      <c r="G119" s="14"/>
      <c r="H119" s="17"/>
      <c r="I119" s="18"/>
      <c r="J119" s="18"/>
      <c r="L119" s="40"/>
    </row>
    <row r="120" spans="1:12" s="15" customFormat="1" ht="7.5" hidden="1" customHeight="1" x14ac:dyDescent="0.2">
      <c r="A120" s="105"/>
      <c r="B120" s="106"/>
      <c r="C120" s="16" t="s">
        <v>46</v>
      </c>
      <c r="D120" s="14">
        <v>388967.5</v>
      </c>
      <c r="E120" s="14">
        <f>388967.5</f>
        <v>388967.5</v>
      </c>
      <c r="F120" s="14"/>
      <c r="G120" s="14">
        <f>195006.26</f>
        <v>195006.26</v>
      </c>
      <c r="H120" s="17"/>
      <c r="I120" s="18"/>
      <c r="J120" s="18"/>
      <c r="L120" s="40"/>
    </row>
    <row r="121" spans="1:12" s="15" customFormat="1" ht="1.5" hidden="1" customHeight="1" x14ac:dyDescent="0.2">
      <c r="A121" s="105" t="s">
        <v>36</v>
      </c>
      <c r="B121" s="107" t="s">
        <v>38</v>
      </c>
      <c r="C121" s="16" t="s">
        <v>25</v>
      </c>
      <c r="D121" s="14">
        <f>D122+D125</f>
        <v>0</v>
      </c>
      <c r="E121" s="14">
        <f>E122+E125</f>
        <v>0</v>
      </c>
      <c r="F121" s="14"/>
      <c r="G121" s="14">
        <f>G122+G125</f>
        <v>0</v>
      </c>
      <c r="H121" s="17"/>
      <c r="I121" s="18"/>
      <c r="J121" s="18">
        <v>0</v>
      </c>
      <c r="L121" s="40"/>
    </row>
    <row r="122" spans="1:12" s="15" customFormat="1" ht="11.25" hidden="1" customHeight="1" x14ac:dyDescent="0.2">
      <c r="A122" s="105"/>
      <c r="B122" s="107"/>
      <c r="C122" s="16" t="s">
        <v>9</v>
      </c>
      <c r="D122" s="14">
        <f>D123+D124</f>
        <v>0</v>
      </c>
      <c r="E122" s="14">
        <f>E123+E124</f>
        <v>0</v>
      </c>
      <c r="F122" s="14"/>
      <c r="G122" s="14">
        <f>G123+G124</f>
        <v>0</v>
      </c>
      <c r="H122" s="17"/>
      <c r="I122" s="18"/>
      <c r="J122" s="18">
        <v>0</v>
      </c>
      <c r="L122" s="40"/>
    </row>
    <row r="123" spans="1:12" s="15" customFormat="1" ht="21" hidden="1" customHeight="1" x14ac:dyDescent="0.2">
      <c r="A123" s="105"/>
      <c r="B123" s="107"/>
      <c r="C123" s="16" t="s">
        <v>26</v>
      </c>
      <c r="D123" s="14"/>
      <c r="E123" s="14"/>
      <c r="F123" s="14"/>
      <c r="G123" s="14"/>
      <c r="H123" s="17"/>
      <c r="I123" s="18"/>
      <c r="J123" s="18"/>
      <c r="L123" s="40"/>
    </row>
    <row r="124" spans="1:12" s="15" customFormat="1" ht="11.25" hidden="1" customHeight="1" x14ac:dyDescent="0.2">
      <c r="A124" s="105"/>
      <c r="B124" s="107"/>
      <c r="C124" s="16" t="s">
        <v>45</v>
      </c>
      <c r="D124" s="14"/>
      <c r="E124" s="14"/>
      <c r="F124" s="14"/>
      <c r="G124" s="14"/>
      <c r="H124" s="17"/>
      <c r="I124" s="18"/>
      <c r="J124" s="18"/>
      <c r="L124" s="40"/>
    </row>
    <row r="125" spans="1:12" s="15" customFormat="1" ht="11.25" hidden="1" customHeight="1" x14ac:dyDescent="0.2">
      <c r="A125" s="105"/>
      <c r="B125" s="107"/>
      <c r="C125" s="16" t="s">
        <v>10</v>
      </c>
      <c r="D125" s="14">
        <f>D126+D127</f>
        <v>0</v>
      </c>
      <c r="E125" s="14">
        <f>E126+E127</f>
        <v>0</v>
      </c>
      <c r="F125" s="14"/>
      <c r="G125" s="14">
        <f>G126+G127</f>
        <v>0</v>
      </c>
      <c r="H125" s="17"/>
      <c r="I125" s="18"/>
      <c r="J125" s="18">
        <v>0</v>
      </c>
      <c r="L125" s="40"/>
    </row>
    <row r="126" spans="1:12" s="15" customFormat="1" ht="11.25" hidden="1" customHeight="1" x14ac:dyDescent="0.2">
      <c r="A126" s="105"/>
      <c r="B126" s="107"/>
      <c r="C126" s="16" t="s">
        <v>45</v>
      </c>
      <c r="D126" s="14"/>
      <c r="E126" s="14"/>
      <c r="F126" s="14"/>
      <c r="G126" s="14"/>
      <c r="H126" s="17"/>
      <c r="I126" s="18"/>
      <c r="J126" s="18"/>
      <c r="L126" s="40"/>
    </row>
    <row r="127" spans="1:12" s="15" customFormat="1" ht="9" hidden="1" customHeight="1" x14ac:dyDescent="0.2">
      <c r="A127" s="105"/>
      <c r="B127" s="107"/>
      <c r="C127" s="16" t="s">
        <v>46</v>
      </c>
      <c r="D127" s="14"/>
      <c r="E127" s="14"/>
      <c r="F127" s="14"/>
      <c r="G127" s="14"/>
      <c r="H127" s="17"/>
      <c r="I127" s="18"/>
      <c r="J127" s="18"/>
      <c r="L127" s="40"/>
    </row>
    <row r="128" spans="1:12" s="15" customFormat="1" ht="1.5" hidden="1" customHeight="1" x14ac:dyDescent="0.2">
      <c r="A128" s="105" t="s">
        <v>48</v>
      </c>
      <c r="B128" s="107" t="s">
        <v>50</v>
      </c>
      <c r="C128" s="16" t="s">
        <v>25</v>
      </c>
      <c r="D128" s="14">
        <f>D129+D132</f>
        <v>43464.950000000004</v>
      </c>
      <c r="E128" s="14">
        <f>E129+E132</f>
        <v>43464.950000000004</v>
      </c>
      <c r="F128" s="14"/>
      <c r="G128" s="14">
        <f>G129+G132</f>
        <v>43435.299999999996</v>
      </c>
      <c r="H128" s="17"/>
      <c r="I128" s="18">
        <f>I129+I132</f>
        <v>0</v>
      </c>
      <c r="J128" s="18">
        <f>J129+J132</f>
        <v>0</v>
      </c>
      <c r="L128" s="40"/>
    </row>
    <row r="129" spans="1:12" s="15" customFormat="1" ht="11.25" hidden="1" customHeight="1" x14ac:dyDescent="0.2">
      <c r="A129" s="105"/>
      <c r="B129" s="107"/>
      <c r="C129" s="16" t="s">
        <v>9</v>
      </c>
      <c r="D129" s="14">
        <f>D130+D131</f>
        <v>434.65</v>
      </c>
      <c r="E129" s="14">
        <f>E130+E131</f>
        <v>434.65</v>
      </c>
      <c r="F129" s="14"/>
      <c r="G129" s="14">
        <f>G130+G131</f>
        <v>434.35</v>
      </c>
      <c r="H129" s="17"/>
      <c r="I129" s="18"/>
      <c r="J129" s="18"/>
      <c r="L129" s="40"/>
    </row>
    <row r="130" spans="1:12" s="15" customFormat="1" ht="11.25" hidden="1" customHeight="1" x14ac:dyDescent="0.2">
      <c r="A130" s="105"/>
      <c r="B130" s="107"/>
      <c r="C130" s="16" t="s">
        <v>45</v>
      </c>
      <c r="D130" s="14">
        <v>434.65</v>
      </c>
      <c r="E130" s="14">
        <v>434.65</v>
      </c>
      <c r="F130" s="14"/>
      <c r="G130" s="14">
        <v>434.35</v>
      </c>
      <c r="H130" s="17"/>
      <c r="I130" s="18"/>
      <c r="J130" s="18"/>
      <c r="L130" s="40"/>
    </row>
    <row r="131" spans="1:12" s="15" customFormat="1" ht="11.25" hidden="1" customHeight="1" x14ac:dyDescent="0.2">
      <c r="A131" s="105"/>
      <c r="B131" s="107"/>
      <c r="C131" s="16" t="s">
        <v>46</v>
      </c>
      <c r="D131" s="14"/>
      <c r="E131" s="14"/>
      <c r="F131" s="14"/>
      <c r="G131" s="14"/>
      <c r="H131" s="17"/>
      <c r="I131" s="18"/>
      <c r="J131" s="18"/>
      <c r="L131" s="40"/>
    </row>
    <row r="132" spans="1:12" s="15" customFormat="1" ht="16.5" hidden="1" customHeight="1" x14ac:dyDescent="0.2">
      <c r="A132" s="105"/>
      <c r="B132" s="107"/>
      <c r="C132" s="16" t="s">
        <v>10</v>
      </c>
      <c r="D132" s="14">
        <f>D133+D134</f>
        <v>43030.3</v>
      </c>
      <c r="E132" s="14">
        <f>E133+E134</f>
        <v>43030.3</v>
      </c>
      <c r="F132" s="14"/>
      <c r="G132" s="14">
        <f>G133+G134</f>
        <v>43000.95</v>
      </c>
      <c r="H132" s="17"/>
      <c r="I132" s="18"/>
      <c r="J132" s="18"/>
      <c r="L132" s="40"/>
    </row>
    <row r="133" spans="1:12" s="15" customFormat="1" ht="11.25" hidden="1" customHeight="1" x14ac:dyDescent="0.2">
      <c r="A133" s="105"/>
      <c r="B133" s="107"/>
      <c r="C133" s="16" t="s">
        <v>45</v>
      </c>
      <c r="D133" s="14">
        <v>43030.3</v>
      </c>
      <c r="E133" s="14">
        <v>43030.3</v>
      </c>
      <c r="F133" s="14"/>
      <c r="G133" s="14">
        <v>43000.95</v>
      </c>
      <c r="H133" s="17"/>
      <c r="I133" s="18"/>
      <c r="J133" s="18"/>
      <c r="L133" s="40"/>
    </row>
    <row r="134" spans="1:12" s="15" customFormat="1" ht="11.25" hidden="1" customHeight="1" x14ac:dyDescent="0.2">
      <c r="A134" s="105"/>
      <c r="B134" s="107"/>
      <c r="C134" s="16" t="s">
        <v>46</v>
      </c>
      <c r="D134" s="14"/>
      <c r="E134" s="14"/>
      <c r="F134" s="14"/>
      <c r="G134" s="14"/>
      <c r="H134" s="17"/>
      <c r="I134" s="18"/>
      <c r="J134" s="18"/>
      <c r="L134" s="40"/>
    </row>
    <row r="135" spans="1:12" s="15" customFormat="1" ht="16.5" customHeight="1" x14ac:dyDescent="0.2">
      <c r="A135" s="105" t="s">
        <v>36</v>
      </c>
      <c r="B135" s="107" t="s">
        <v>89</v>
      </c>
      <c r="C135" s="16" t="s">
        <v>25</v>
      </c>
      <c r="D135" s="14" t="e">
        <f>D136+D137</f>
        <v>#REF!</v>
      </c>
      <c r="E135" s="14" t="e">
        <f>E136+E137</f>
        <v>#REF!</v>
      </c>
      <c r="F135" s="14"/>
      <c r="G135" s="14" t="e">
        <f>G136+G137</f>
        <v>#REF!</v>
      </c>
      <c r="H135" s="17"/>
      <c r="I135" s="18">
        <f>I136+I137</f>
        <v>25029.200000000001</v>
      </c>
      <c r="J135" s="18">
        <f>J136+J137</f>
        <v>25029.190000000002</v>
      </c>
      <c r="L135" s="40"/>
    </row>
    <row r="136" spans="1:12" s="15" customFormat="1" ht="15" customHeight="1" x14ac:dyDescent="0.2">
      <c r="A136" s="105"/>
      <c r="B136" s="107"/>
      <c r="C136" s="16" t="s">
        <v>83</v>
      </c>
      <c r="D136" s="14" t="e">
        <f>#REF!+#REF!</f>
        <v>#REF!</v>
      </c>
      <c r="E136" s="14" t="e">
        <f>#REF!+#REF!</f>
        <v>#REF!</v>
      </c>
      <c r="F136" s="14"/>
      <c r="G136" s="14" t="e">
        <f>#REF!+#REF!</f>
        <v>#REF!</v>
      </c>
      <c r="H136" s="17"/>
      <c r="I136" s="18">
        <v>250.3</v>
      </c>
      <c r="J136" s="18">
        <v>250.29</v>
      </c>
      <c r="L136" s="40"/>
    </row>
    <row r="137" spans="1:12" s="15" customFormat="1" ht="15" customHeight="1" x14ac:dyDescent="0.2">
      <c r="A137" s="105"/>
      <c r="B137" s="107"/>
      <c r="C137" s="16" t="s">
        <v>10</v>
      </c>
      <c r="D137" s="14">
        <f>D138+D139</f>
        <v>26398.400000000001</v>
      </c>
      <c r="E137" s="14">
        <f>E138+E139</f>
        <v>26398.400000000001</v>
      </c>
      <c r="F137" s="14"/>
      <c r="G137" s="14">
        <f>G138+G139</f>
        <v>22815.47</v>
      </c>
      <c r="H137" s="17"/>
      <c r="I137" s="18">
        <v>24778.9</v>
      </c>
      <c r="J137" s="18">
        <v>24778.9</v>
      </c>
      <c r="L137" s="40"/>
    </row>
    <row r="138" spans="1:12" s="15" customFormat="1" ht="11.25" hidden="1" customHeight="1" x14ac:dyDescent="0.2">
      <c r="A138" s="105"/>
      <c r="B138" s="107"/>
      <c r="C138" s="16" t="s">
        <v>45</v>
      </c>
      <c r="D138" s="14">
        <v>26398.400000000001</v>
      </c>
      <c r="E138" s="14">
        <v>26398.400000000001</v>
      </c>
      <c r="F138" s="14"/>
      <c r="G138" s="14">
        <v>22815.47</v>
      </c>
      <c r="H138" s="17"/>
      <c r="I138" s="18"/>
      <c r="J138" s="18"/>
      <c r="L138" s="40"/>
    </row>
    <row r="139" spans="1:12" s="15" customFormat="1" ht="11.25" hidden="1" customHeight="1" x14ac:dyDescent="0.2">
      <c r="A139" s="105"/>
      <c r="B139" s="107"/>
      <c r="C139" s="16" t="s">
        <v>46</v>
      </c>
      <c r="D139" s="14">
        <v>0</v>
      </c>
      <c r="E139" s="14">
        <v>0</v>
      </c>
      <c r="F139" s="14"/>
      <c r="G139" s="14">
        <v>0</v>
      </c>
      <c r="H139" s="17"/>
      <c r="I139" s="18"/>
      <c r="J139" s="18">
        <v>0</v>
      </c>
      <c r="L139" s="40"/>
    </row>
    <row r="140" spans="1:12" s="15" customFormat="1" ht="13.15" hidden="1" customHeight="1" x14ac:dyDescent="0.2">
      <c r="A140" s="105" t="s">
        <v>48</v>
      </c>
      <c r="B140" s="107" t="s">
        <v>51</v>
      </c>
      <c r="C140" s="16" t="s">
        <v>25</v>
      </c>
      <c r="D140" s="14">
        <f>D141+D144</f>
        <v>77352.12000000001</v>
      </c>
      <c r="E140" s="14">
        <f>E141+E144</f>
        <v>77352.12000000001</v>
      </c>
      <c r="F140" s="14"/>
      <c r="G140" s="14">
        <f>G141+G144</f>
        <v>21362.99</v>
      </c>
      <c r="H140" s="17"/>
      <c r="I140" s="18">
        <f>I141+I144</f>
        <v>0</v>
      </c>
      <c r="J140" s="18">
        <f>J141+J144</f>
        <v>0</v>
      </c>
      <c r="L140" s="40"/>
    </row>
    <row r="141" spans="1:12" s="15" customFormat="1" ht="13.5" hidden="1" customHeight="1" x14ac:dyDescent="0.2">
      <c r="A141" s="105"/>
      <c r="B141" s="107"/>
      <c r="C141" s="16" t="s">
        <v>9</v>
      </c>
      <c r="D141" s="14">
        <f>D142+D143</f>
        <v>773.52</v>
      </c>
      <c r="E141" s="14">
        <f>E142+E143</f>
        <v>773.52</v>
      </c>
      <c r="F141" s="14"/>
      <c r="G141" s="14">
        <f>G142+G143</f>
        <v>213.63</v>
      </c>
      <c r="H141" s="17"/>
      <c r="I141" s="18"/>
      <c r="J141" s="18"/>
      <c r="L141" s="40"/>
    </row>
    <row r="142" spans="1:12" s="15" customFormat="1" ht="0.75" hidden="1" customHeight="1" x14ac:dyDescent="0.2">
      <c r="A142" s="105"/>
      <c r="B142" s="107"/>
      <c r="C142" s="16" t="s">
        <v>45</v>
      </c>
      <c r="D142" s="14">
        <v>773.52</v>
      </c>
      <c r="E142" s="14">
        <v>773.52</v>
      </c>
      <c r="F142" s="14"/>
      <c r="G142" s="14">
        <v>213.63</v>
      </c>
      <c r="H142" s="17"/>
      <c r="I142" s="18"/>
      <c r="J142" s="18"/>
      <c r="L142" s="40"/>
    </row>
    <row r="143" spans="1:12" s="15" customFormat="1" ht="11.25" hidden="1" customHeight="1" x14ac:dyDescent="0.2">
      <c r="A143" s="105"/>
      <c r="B143" s="107"/>
      <c r="C143" s="16" t="s">
        <v>46</v>
      </c>
      <c r="D143" s="14">
        <v>0</v>
      </c>
      <c r="E143" s="14">
        <v>0</v>
      </c>
      <c r="F143" s="14"/>
      <c r="G143" s="14">
        <v>0</v>
      </c>
      <c r="H143" s="17"/>
      <c r="I143" s="18"/>
      <c r="J143" s="18"/>
      <c r="L143" s="40"/>
    </row>
    <row r="144" spans="1:12" s="15" customFormat="1" ht="17.25" hidden="1" customHeight="1" x14ac:dyDescent="0.2">
      <c r="A144" s="105"/>
      <c r="B144" s="107"/>
      <c r="C144" s="16" t="s">
        <v>10</v>
      </c>
      <c r="D144" s="14">
        <f>D145+D146</f>
        <v>76578.600000000006</v>
      </c>
      <c r="E144" s="14">
        <f>E145+E146</f>
        <v>76578.600000000006</v>
      </c>
      <c r="F144" s="14"/>
      <c r="G144" s="14">
        <f>G145+G146</f>
        <v>21149.360000000001</v>
      </c>
      <c r="H144" s="17"/>
      <c r="I144" s="18"/>
      <c r="J144" s="18"/>
      <c r="L144" s="40"/>
    </row>
    <row r="145" spans="1:12" s="15" customFormat="1" ht="6.75" hidden="1" customHeight="1" x14ac:dyDescent="0.2">
      <c r="A145" s="105"/>
      <c r="B145" s="107"/>
      <c r="C145" s="16" t="s">
        <v>45</v>
      </c>
      <c r="D145" s="14">
        <v>76578.600000000006</v>
      </c>
      <c r="E145" s="14">
        <v>76578.600000000006</v>
      </c>
      <c r="F145" s="14"/>
      <c r="G145" s="14">
        <v>21149.360000000001</v>
      </c>
      <c r="H145" s="17"/>
      <c r="I145" s="18"/>
      <c r="J145" s="18"/>
      <c r="L145" s="40"/>
    </row>
    <row r="146" spans="1:12" s="15" customFormat="1" ht="11.25" hidden="1" customHeight="1" x14ac:dyDescent="0.2">
      <c r="A146" s="105"/>
      <c r="B146" s="107"/>
      <c r="C146" s="16" t="s">
        <v>46</v>
      </c>
      <c r="D146" s="14">
        <v>0</v>
      </c>
      <c r="E146" s="14">
        <v>0</v>
      </c>
      <c r="F146" s="14"/>
      <c r="G146" s="14">
        <v>0</v>
      </c>
      <c r="H146" s="17"/>
      <c r="I146" s="18"/>
      <c r="J146" s="18">
        <v>0</v>
      </c>
      <c r="L146" s="40"/>
    </row>
    <row r="147" spans="1:12" s="15" customFormat="1" ht="15.75" customHeight="1" x14ac:dyDescent="0.2">
      <c r="A147" s="105" t="s">
        <v>36</v>
      </c>
      <c r="B147" s="107" t="s">
        <v>91</v>
      </c>
      <c r="C147" s="16" t="s">
        <v>25</v>
      </c>
      <c r="D147" s="14" t="e">
        <f>D148+D149</f>
        <v>#REF!</v>
      </c>
      <c r="E147" s="14" t="e">
        <f>E148+E149</f>
        <v>#REF!</v>
      </c>
      <c r="F147" s="14"/>
      <c r="G147" s="14" t="e">
        <f>G148+G149</f>
        <v>#REF!</v>
      </c>
      <c r="H147" s="17"/>
      <c r="I147" s="18">
        <f>I148+I149</f>
        <v>131071.8</v>
      </c>
      <c r="J147" s="18">
        <f>J148+J149</f>
        <v>131071.62</v>
      </c>
      <c r="L147" s="40"/>
    </row>
    <row r="148" spans="1:12" s="15" customFormat="1" ht="15" customHeight="1" x14ac:dyDescent="0.2">
      <c r="A148" s="105"/>
      <c r="B148" s="107"/>
      <c r="C148" s="16" t="s">
        <v>83</v>
      </c>
      <c r="D148" s="14" t="e">
        <f>#REF!+#REF!</f>
        <v>#REF!</v>
      </c>
      <c r="E148" s="14" t="e">
        <f>#REF!+#REF!</f>
        <v>#REF!</v>
      </c>
      <c r="F148" s="14"/>
      <c r="G148" s="14" t="e">
        <f>#REF!+#REF!</f>
        <v>#REF!</v>
      </c>
      <c r="H148" s="17"/>
      <c r="I148" s="18">
        <v>1310.7</v>
      </c>
      <c r="J148" s="18">
        <v>1310.72</v>
      </c>
      <c r="L148" s="40"/>
    </row>
    <row r="149" spans="1:12" s="15" customFormat="1" ht="15.75" customHeight="1" x14ac:dyDescent="0.2">
      <c r="A149" s="105"/>
      <c r="B149" s="107"/>
      <c r="C149" s="16" t="s">
        <v>10</v>
      </c>
      <c r="D149" s="14">
        <f>D150+D151</f>
        <v>34235</v>
      </c>
      <c r="E149" s="14">
        <f>E150+E151</f>
        <v>34235</v>
      </c>
      <c r="F149" s="14"/>
      <c r="G149" s="14">
        <f>G150+G151</f>
        <v>24414.2</v>
      </c>
      <c r="H149" s="17"/>
      <c r="I149" s="18">
        <v>129761.1</v>
      </c>
      <c r="J149" s="18">
        <v>129760.9</v>
      </c>
      <c r="L149" s="40"/>
    </row>
    <row r="150" spans="1:12" s="15" customFormat="1" ht="11.25" hidden="1" customHeight="1" x14ac:dyDescent="0.2">
      <c r="A150" s="105"/>
      <c r="B150" s="107"/>
      <c r="C150" s="16" t="s">
        <v>45</v>
      </c>
      <c r="D150" s="14">
        <v>34235</v>
      </c>
      <c r="E150" s="14">
        <v>34235</v>
      </c>
      <c r="F150" s="14"/>
      <c r="G150" s="14">
        <v>24414.2</v>
      </c>
      <c r="H150" s="17"/>
      <c r="I150" s="18"/>
      <c r="J150" s="18"/>
      <c r="L150" s="40"/>
    </row>
    <row r="151" spans="1:12" s="15" customFormat="1" ht="7.5" hidden="1" customHeight="1" x14ac:dyDescent="0.2">
      <c r="A151" s="105"/>
      <c r="B151" s="107"/>
      <c r="C151" s="16" t="s">
        <v>46</v>
      </c>
      <c r="D151" s="14">
        <v>0</v>
      </c>
      <c r="E151" s="14">
        <v>0</v>
      </c>
      <c r="F151" s="14"/>
      <c r="G151" s="14">
        <v>0</v>
      </c>
      <c r="H151" s="17"/>
      <c r="I151" s="18"/>
      <c r="J151" s="18">
        <v>0</v>
      </c>
      <c r="L151" s="40"/>
    </row>
    <row r="152" spans="1:12" s="15" customFormat="1" ht="1.5" hidden="1" customHeight="1" x14ac:dyDescent="0.2">
      <c r="A152" s="105" t="s">
        <v>48</v>
      </c>
      <c r="B152" s="107" t="s">
        <v>52</v>
      </c>
      <c r="C152" s="16" t="s">
        <v>25</v>
      </c>
      <c r="D152" s="14"/>
      <c r="E152" s="14"/>
      <c r="F152" s="14"/>
      <c r="G152" s="14"/>
      <c r="H152" s="17"/>
      <c r="I152" s="18"/>
      <c r="J152" s="18"/>
      <c r="L152" s="40"/>
    </row>
    <row r="153" spans="1:12" s="15" customFormat="1" ht="10.5" hidden="1" customHeight="1" x14ac:dyDescent="0.2">
      <c r="A153" s="105"/>
      <c r="B153" s="107"/>
      <c r="C153" s="16" t="s">
        <v>9</v>
      </c>
      <c r="D153" s="14"/>
      <c r="E153" s="14"/>
      <c r="F153" s="14"/>
      <c r="G153" s="14"/>
      <c r="H153" s="17"/>
      <c r="I153" s="18"/>
      <c r="J153" s="18"/>
      <c r="L153" s="40"/>
    </row>
    <row r="154" spans="1:12" s="15" customFormat="1" ht="10.5" hidden="1" customHeight="1" x14ac:dyDescent="0.2">
      <c r="A154" s="105"/>
      <c r="B154" s="107"/>
      <c r="C154" s="16" t="s">
        <v>45</v>
      </c>
      <c r="D154" s="14"/>
      <c r="E154" s="14"/>
      <c r="F154" s="14"/>
      <c r="G154" s="14"/>
      <c r="H154" s="17"/>
      <c r="I154" s="18"/>
      <c r="J154" s="18"/>
      <c r="L154" s="40"/>
    </row>
    <row r="155" spans="1:12" s="15" customFormat="1" ht="10.5" hidden="1" customHeight="1" x14ac:dyDescent="0.2">
      <c r="A155" s="105"/>
      <c r="B155" s="107"/>
      <c r="C155" s="16" t="s">
        <v>46</v>
      </c>
      <c r="D155" s="14"/>
      <c r="E155" s="14"/>
      <c r="F155" s="14"/>
      <c r="G155" s="14"/>
      <c r="H155" s="17"/>
      <c r="I155" s="18"/>
      <c r="J155" s="18"/>
      <c r="L155" s="40"/>
    </row>
    <row r="156" spans="1:12" s="15" customFormat="1" ht="10.5" hidden="1" customHeight="1" x14ac:dyDescent="0.2">
      <c r="A156" s="105"/>
      <c r="B156" s="107"/>
      <c r="C156" s="16" t="s">
        <v>10</v>
      </c>
      <c r="D156" s="14"/>
      <c r="E156" s="14"/>
      <c r="F156" s="14"/>
      <c r="G156" s="14"/>
      <c r="H156" s="17"/>
      <c r="I156" s="18"/>
      <c r="J156" s="18"/>
      <c r="L156" s="40"/>
    </row>
    <row r="157" spans="1:12" s="15" customFormat="1" ht="12.75" hidden="1" customHeight="1" x14ac:dyDescent="0.2">
      <c r="A157" s="105"/>
      <c r="B157" s="107"/>
      <c r="C157" s="16" t="s">
        <v>45</v>
      </c>
      <c r="D157" s="14"/>
      <c r="E157" s="14"/>
      <c r="F157" s="14"/>
      <c r="G157" s="14"/>
      <c r="H157" s="17"/>
      <c r="I157" s="18"/>
      <c r="J157" s="18"/>
      <c r="L157" s="40"/>
    </row>
    <row r="158" spans="1:12" s="15" customFormat="1" ht="17.25" hidden="1" customHeight="1" x14ac:dyDescent="0.2">
      <c r="A158" s="105"/>
      <c r="B158" s="107"/>
      <c r="C158" s="16" t="s">
        <v>46</v>
      </c>
      <c r="D158" s="14"/>
      <c r="E158" s="14"/>
      <c r="F158" s="14"/>
      <c r="G158" s="14"/>
      <c r="H158" s="17"/>
      <c r="I158" s="18"/>
      <c r="J158" s="18"/>
      <c r="L158" s="40"/>
    </row>
    <row r="159" spans="1:12" ht="15" customHeight="1" x14ac:dyDescent="0.2">
      <c r="A159" s="105" t="s">
        <v>36</v>
      </c>
      <c r="B159" s="107" t="s">
        <v>90</v>
      </c>
      <c r="C159" s="16" t="s">
        <v>25</v>
      </c>
      <c r="D159" s="14">
        <f>D160+D163</f>
        <v>286028.71000000002</v>
      </c>
      <c r="E159" s="14">
        <f>E160+E163</f>
        <v>338736.8</v>
      </c>
      <c r="F159" s="14"/>
      <c r="G159" s="14">
        <f>G160+G163</f>
        <v>239275.51</v>
      </c>
      <c r="H159" s="17"/>
      <c r="I159" s="18">
        <f>I160+I163</f>
        <v>1234</v>
      </c>
      <c r="J159" s="18">
        <f>J160+J163</f>
        <v>1234.04</v>
      </c>
    </row>
    <row r="160" spans="1:12" ht="15" customHeight="1" x14ac:dyDescent="0.2">
      <c r="A160" s="105"/>
      <c r="B160" s="107"/>
      <c r="C160" s="16" t="s">
        <v>83</v>
      </c>
      <c r="D160" s="14">
        <f>D161+D162</f>
        <v>0</v>
      </c>
      <c r="E160" s="14">
        <f>E161+E162</f>
        <v>23712.1</v>
      </c>
      <c r="F160" s="14"/>
      <c r="G160" s="14">
        <f>G161+G162</f>
        <v>16749.580000000002</v>
      </c>
      <c r="H160" s="17"/>
      <c r="I160" s="18">
        <v>12.3</v>
      </c>
      <c r="J160" s="18">
        <v>12.34</v>
      </c>
    </row>
    <row r="161" spans="1:13" ht="11.25" hidden="1" customHeight="1" x14ac:dyDescent="0.2">
      <c r="A161" s="105"/>
      <c r="B161" s="107"/>
      <c r="C161" s="16" t="s">
        <v>45</v>
      </c>
      <c r="D161" s="14"/>
      <c r="E161" s="14"/>
      <c r="F161" s="14"/>
      <c r="G161" s="14"/>
      <c r="H161" s="17"/>
      <c r="I161" s="18"/>
      <c r="J161" s="18"/>
    </row>
    <row r="162" spans="1:13" ht="10.5" hidden="1" customHeight="1" x14ac:dyDescent="0.2">
      <c r="A162" s="105"/>
      <c r="B162" s="107"/>
      <c r="C162" s="16" t="s">
        <v>46</v>
      </c>
      <c r="D162" s="14">
        <v>0</v>
      </c>
      <c r="E162" s="14">
        <v>23712.1</v>
      </c>
      <c r="F162" s="14"/>
      <c r="G162" s="14">
        <v>16749.580000000002</v>
      </c>
      <c r="H162" s="17"/>
      <c r="I162" s="18"/>
      <c r="J162" s="18"/>
    </row>
    <row r="163" spans="1:13" ht="16.5" customHeight="1" x14ac:dyDescent="0.2">
      <c r="A163" s="105"/>
      <c r="B163" s="107"/>
      <c r="C163" s="16" t="s">
        <v>10</v>
      </c>
      <c r="D163" s="14">
        <f>D164+D165</f>
        <v>286028.71000000002</v>
      </c>
      <c r="E163" s="14">
        <f>E164+E165</f>
        <v>315024.7</v>
      </c>
      <c r="F163" s="14"/>
      <c r="G163" s="14">
        <f>G164+G165</f>
        <v>222525.93</v>
      </c>
      <c r="H163" s="17"/>
      <c r="I163" s="18">
        <v>1221.7</v>
      </c>
      <c r="J163" s="18">
        <v>1221.7</v>
      </c>
    </row>
    <row r="164" spans="1:13" ht="10.5" hidden="1" customHeight="1" x14ac:dyDescent="0.2">
      <c r="A164" s="105"/>
      <c r="B164" s="107"/>
      <c r="C164" s="10" t="s">
        <v>45</v>
      </c>
      <c r="D164" s="11">
        <v>0</v>
      </c>
      <c r="E164" s="11"/>
      <c r="F164" s="11"/>
      <c r="G164" s="11"/>
      <c r="H164" s="12"/>
      <c r="I164" s="13"/>
      <c r="J164" s="13"/>
    </row>
    <row r="165" spans="1:13" ht="10.5" hidden="1" customHeight="1" x14ac:dyDescent="0.2">
      <c r="A165" s="105"/>
      <c r="B165" s="107"/>
      <c r="C165" s="10" t="s">
        <v>46</v>
      </c>
      <c r="D165" s="11">
        <v>286028.71000000002</v>
      </c>
      <c r="E165" s="11">
        <v>315024.7</v>
      </c>
      <c r="F165" s="11"/>
      <c r="G165" s="11">
        <v>222525.93</v>
      </c>
      <c r="H165" s="12"/>
      <c r="I165" s="13"/>
      <c r="J165" s="13">
        <v>222525.93</v>
      </c>
    </row>
    <row r="166" spans="1:13" ht="11.25" hidden="1" customHeight="1" x14ac:dyDescent="0.2">
      <c r="A166" s="35"/>
      <c r="B166" s="106" t="s">
        <v>53</v>
      </c>
      <c r="C166" s="10" t="s">
        <v>25</v>
      </c>
      <c r="D166" s="11">
        <f>D167+D170</f>
        <v>1068276.3999999999</v>
      </c>
      <c r="E166" s="11">
        <f>E167+E170</f>
        <v>1188277.52</v>
      </c>
      <c r="F166" s="11"/>
      <c r="G166" s="11">
        <f>G167+G170</f>
        <v>510993.95</v>
      </c>
      <c r="H166" s="12"/>
      <c r="I166" s="13"/>
      <c r="J166" s="13">
        <v>510993.95</v>
      </c>
    </row>
    <row r="167" spans="1:13" ht="9" hidden="1" customHeight="1" x14ac:dyDescent="0.2">
      <c r="A167" s="35"/>
      <c r="B167" s="106"/>
      <c r="C167" s="10" t="s">
        <v>9</v>
      </c>
      <c r="D167" s="11">
        <f>D168+D169</f>
        <v>0</v>
      </c>
      <c r="E167" s="11">
        <f>E168+E169</f>
        <v>25143.82</v>
      </c>
      <c r="F167" s="11"/>
      <c r="G167" s="11">
        <f>G168+G169</f>
        <v>8793.76</v>
      </c>
      <c r="H167" s="12"/>
      <c r="I167" s="13"/>
      <c r="J167" s="13">
        <v>8793.76</v>
      </c>
    </row>
    <row r="168" spans="1:13" ht="11.25" hidden="1" customHeight="1" x14ac:dyDescent="0.2">
      <c r="A168" s="35"/>
      <c r="B168" s="106"/>
      <c r="C168" s="10" t="s">
        <v>45</v>
      </c>
      <c r="D168" s="11"/>
      <c r="E168" s="11"/>
      <c r="F168" s="11"/>
      <c r="G168" s="11"/>
      <c r="H168" s="12"/>
      <c r="I168" s="13"/>
      <c r="J168" s="13"/>
    </row>
    <row r="169" spans="1:13" ht="11.25" hidden="1" customHeight="1" x14ac:dyDescent="0.2">
      <c r="A169" s="35"/>
      <c r="B169" s="106"/>
      <c r="C169" s="10" t="s">
        <v>46</v>
      </c>
      <c r="D169" s="11">
        <v>0</v>
      </c>
      <c r="E169" s="11">
        <f>11748.82+13395</f>
        <v>25143.82</v>
      </c>
      <c r="F169" s="11"/>
      <c r="G169" s="11">
        <f>5072.73+3721.03</f>
        <v>8793.76</v>
      </c>
      <c r="H169" s="12"/>
      <c r="I169" s="13"/>
      <c r="J169" s="13">
        <v>8793.76</v>
      </c>
    </row>
    <row r="170" spans="1:13" ht="11.25" hidden="1" customHeight="1" x14ac:dyDescent="0.2">
      <c r="A170" s="35"/>
      <c r="B170" s="106"/>
      <c r="C170" s="10" t="s">
        <v>10</v>
      </c>
      <c r="D170" s="11">
        <f>D171+D172</f>
        <v>1068276.3999999999</v>
      </c>
      <c r="E170" s="11">
        <f>E171+E172</f>
        <v>1163133.7</v>
      </c>
      <c r="F170" s="11"/>
      <c r="G170" s="11">
        <f>G171+G172</f>
        <v>502200.19</v>
      </c>
      <c r="H170" s="12"/>
      <c r="I170" s="13"/>
      <c r="J170" s="13">
        <v>502200.19</v>
      </c>
    </row>
    <row r="171" spans="1:13" ht="11.25" hidden="1" customHeight="1" x14ac:dyDescent="0.2">
      <c r="A171" s="35"/>
      <c r="B171" s="106"/>
      <c r="C171" s="10" t="s">
        <v>45</v>
      </c>
      <c r="D171" s="11">
        <v>0</v>
      </c>
      <c r="E171" s="11"/>
      <c r="F171" s="11"/>
      <c r="G171" s="11"/>
      <c r="H171" s="12"/>
      <c r="I171" s="13"/>
      <c r="J171" s="13"/>
    </row>
    <row r="172" spans="1:13" ht="12.75" hidden="1" customHeight="1" x14ac:dyDescent="0.2">
      <c r="A172" s="35"/>
      <c r="B172" s="106"/>
      <c r="C172" s="10" t="s">
        <v>46</v>
      </c>
      <c r="D172" s="77">
        <v>1068276.3999999999</v>
      </c>
      <c r="E172" s="11">
        <v>1163133.7</v>
      </c>
      <c r="F172" s="11"/>
      <c r="G172" s="11">
        <v>502200.19</v>
      </c>
      <c r="H172" s="12"/>
      <c r="I172" s="13"/>
      <c r="J172" s="13">
        <v>502200.19</v>
      </c>
    </row>
    <row r="173" spans="1:13" ht="15.75" customHeight="1" x14ac:dyDescent="0.2">
      <c r="A173" s="101" t="s">
        <v>55</v>
      </c>
      <c r="B173" s="101" t="s">
        <v>14</v>
      </c>
      <c r="C173" s="10" t="s">
        <v>66</v>
      </c>
      <c r="D173" s="11" t="e">
        <f>D174+D175</f>
        <v>#REF!</v>
      </c>
      <c r="E173" s="11" t="e">
        <f>E174+E175</f>
        <v>#REF!</v>
      </c>
      <c r="F173" s="11">
        <f>F174+F175</f>
        <v>176214.1</v>
      </c>
      <c r="G173" s="11" t="e">
        <f>G174+G175</f>
        <v>#REF!</v>
      </c>
      <c r="H173" s="12"/>
      <c r="I173" s="13">
        <f>I174+I175</f>
        <v>517496.5</v>
      </c>
      <c r="J173" s="13">
        <f>J174+J175</f>
        <v>538646.19999999995</v>
      </c>
      <c r="M173" s="5"/>
    </row>
    <row r="174" spans="1:13" ht="15" customHeight="1" x14ac:dyDescent="0.2">
      <c r="A174" s="101"/>
      <c r="B174" s="101"/>
      <c r="C174" s="10" t="s">
        <v>83</v>
      </c>
      <c r="D174" s="11" t="e">
        <f>#REF!+#REF!</f>
        <v>#REF!</v>
      </c>
      <c r="E174" s="11" t="e">
        <f>#REF!+#REF!</f>
        <v>#REF!</v>
      </c>
      <c r="F174" s="11">
        <v>176173.1</v>
      </c>
      <c r="G174" s="11" t="e">
        <f>#REF!+#REF!</f>
        <v>#REF!</v>
      </c>
      <c r="H174" s="12"/>
      <c r="I174" s="13">
        <f>I179+I195+I198</f>
        <v>446423.1</v>
      </c>
      <c r="J174" s="13">
        <f>J179+J195+J198</f>
        <v>467572.8</v>
      </c>
    </row>
    <row r="175" spans="1:13" ht="15" customHeight="1" x14ac:dyDescent="0.2">
      <c r="A175" s="101"/>
      <c r="B175" s="101"/>
      <c r="C175" s="10" t="s">
        <v>10</v>
      </c>
      <c r="D175" s="11" t="e">
        <f>D176+D177</f>
        <v>#REF!</v>
      </c>
      <c r="E175" s="11" t="e">
        <f>E176+E177</f>
        <v>#REF!</v>
      </c>
      <c r="F175" s="11">
        <v>41</v>
      </c>
      <c r="G175" s="11" t="e">
        <f>G176+G177</f>
        <v>#REF!</v>
      </c>
      <c r="H175" s="12"/>
      <c r="I175" s="13">
        <f>I182+I196+I199</f>
        <v>71073.400000000009</v>
      </c>
      <c r="J175" s="13">
        <f>J182+J196+J199</f>
        <v>71073.400000000009</v>
      </c>
    </row>
    <row r="176" spans="1:13" ht="0.6" customHeight="1" x14ac:dyDescent="0.2">
      <c r="A176" s="101"/>
      <c r="B176" s="101"/>
      <c r="C176" s="10" t="s">
        <v>45</v>
      </c>
      <c r="D176" s="11" t="e">
        <f>D183++D190+#REF!+#REF!+#REF!+D192</f>
        <v>#REF!</v>
      </c>
      <c r="E176" s="11" t="e">
        <f>E183++E190+#REF!+#REF!+#REF!+E192</f>
        <v>#REF!</v>
      </c>
      <c r="F176" s="11"/>
      <c r="G176" s="11" t="e">
        <f>G183++G190+#REF!+#REF!+#REF!+G192</f>
        <v>#REF!</v>
      </c>
      <c r="H176" s="12"/>
      <c r="I176" s="13"/>
      <c r="J176" s="13">
        <v>64593.65</v>
      </c>
    </row>
    <row r="177" spans="1:12" ht="11.25" hidden="1" customHeight="1" x14ac:dyDescent="0.2">
      <c r="A177" s="101"/>
      <c r="B177" s="101"/>
      <c r="C177" s="10" t="s">
        <v>46</v>
      </c>
      <c r="D177" s="11" t="e">
        <f>D184++D191+#REF!+#REF!+#REF!+D193</f>
        <v>#REF!</v>
      </c>
      <c r="E177" s="11" t="e">
        <f>E184++E191+#REF!+#REF!+#REF!+E193</f>
        <v>#REF!</v>
      </c>
      <c r="F177" s="11"/>
      <c r="G177" s="11" t="e">
        <f>G184++G191+#REF!+#REF!+#REF!+G193</f>
        <v>#REF!</v>
      </c>
      <c r="H177" s="12"/>
      <c r="I177" s="13"/>
      <c r="J177" s="13">
        <v>0</v>
      </c>
    </row>
    <row r="178" spans="1:12" s="15" customFormat="1" ht="15.75" customHeight="1" x14ac:dyDescent="0.2">
      <c r="A178" s="105" t="s">
        <v>36</v>
      </c>
      <c r="B178" s="105" t="s">
        <v>82</v>
      </c>
      <c r="C178" s="16" t="s">
        <v>25</v>
      </c>
      <c r="D178" s="14">
        <f>D179+D182</f>
        <v>152178.45000000001</v>
      </c>
      <c r="E178" s="14">
        <f>E179+E182</f>
        <v>151053.58499999999</v>
      </c>
      <c r="F178" s="14"/>
      <c r="G178" s="14">
        <f>G179+G182</f>
        <v>103515.9</v>
      </c>
      <c r="H178" s="17"/>
      <c r="I178" s="18">
        <f>I179+I182</f>
        <v>503579</v>
      </c>
      <c r="J178" s="18">
        <f>J179+J182</f>
        <v>524728.67000000004</v>
      </c>
      <c r="L178" s="40"/>
    </row>
    <row r="179" spans="1:12" ht="15" customHeight="1" x14ac:dyDescent="0.2">
      <c r="A179" s="105"/>
      <c r="B179" s="105"/>
      <c r="C179" s="16" t="s">
        <v>83</v>
      </c>
      <c r="D179" s="14">
        <f>D180+D181</f>
        <v>152178.45000000001</v>
      </c>
      <c r="E179" s="14">
        <f>E180+E181</f>
        <v>151053.58499999999</v>
      </c>
      <c r="F179" s="14"/>
      <c r="G179" s="14">
        <f>G180+G181</f>
        <v>103515.9</v>
      </c>
      <c r="H179" s="17"/>
      <c r="I179" s="18">
        <v>446107.7</v>
      </c>
      <c r="J179" s="18">
        <v>467257.37</v>
      </c>
    </row>
    <row r="180" spans="1:12" ht="11.25" hidden="1" customHeight="1" x14ac:dyDescent="0.2">
      <c r="A180" s="105"/>
      <c r="B180" s="105"/>
      <c r="C180" s="16" t="s">
        <v>45</v>
      </c>
      <c r="D180" s="14">
        <v>152178.45000000001</v>
      </c>
      <c r="E180" s="14">
        <v>151053.58499999999</v>
      </c>
      <c r="F180" s="14"/>
      <c r="G180" s="14">
        <v>103515.9</v>
      </c>
      <c r="H180" s="17"/>
      <c r="I180" s="18"/>
      <c r="J180" s="18"/>
    </row>
    <row r="181" spans="1:12" ht="11.25" hidden="1" customHeight="1" x14ac:dyDescent="0.2">
      <c r="A181" s="105"/>
      <c r="B181" s="105"/>
      <c r="C181" s="16" t="s">
        <v>27</v>
      </c>
      <c r="D181" s="14"/>
      <c r="E181" s="14"/>
      <c r="F181" s="14"/>
      <c r="G181" s="14"/>
      <c r="H181" s="17"/>
      <c r="I181" s="18"/>
      <c r="J181" s="18"/>
    </row>
    <row r="182" spans="1:12" ht="15.75" customHeight="1" x14ac:dyDescent="0.2">
      <c r="A182" s="105"/>
      <c r="B182" s="105"/>
      <c r="C182" s="16" t="s">
        <v>10</v>
      </c>
      <c r="D182" s="14">
        <f>D183+D184</f>
        <v>0</v>
      </c>
      <c r="E182" s="14">
        <f>E183+E184</f>
        <v>0</v>
      </c>
      <c r="F182" s="14"/>
      <c r="G182" s="14">
        <f>G183+G184</f>
        <v>0</v>
      </c>
      <c r="H182" s="17"/>
      <c r="I182" s="18">
        <v>57471.3</v>
      </c>
      <c r="J182" s="18">
        <v>57471.3</v>
      </c>
    </row>
    <row r="183" spans="1:12" ht="0.6" customHeight="1" x14ac:dyDescent="0.2">
      <c r="A183" s="105"/>
      <c r="B183" s="105"/>
      <c r="C183" s="16" t="s">
        <v>45</v>
      </c>
      <c r="D183" s="14"/>
      <c r="E183" s="14"/>
      <c r="F183" s="14"/>
      <c r="G183" s="14"/>
      <c r="H183" s="17"/>
      <c r="I183" s="18"/>
      <c r="J183" s="18"/>
    </row>
    <row r="184" spans="1:12" ht="11.25" hidden="1" customHeight="1" x14ac:dyDescent="0.2">
      <c r="A184" s="105"/>
      <c r="B184" s="105"/>
      <c r="C184" s="16" t="s">
        <v>27</v>
      </c>
      <c r="D184" s="14"/>
      <c r="E184" s="14"/>
      <c r="F184" s="14"/>
      <c r="G184" s="14"/>
      <c r="H184" s="17"/>
      <c r="I184" s="18"/>
      <c r="J184" s="18"/>
    </row>
    <row r="185" spans="1:12" s="15" customFormat="1" ht="1.5" hidden="1" customHeight="1" x14ac:dyDescent="0.2">
      <c r="A185" s="105" t="s">
        <v>36</v>
      </c>
      <c r="B185" s="105" t="s">
        <v>35</v>
      </c>
      <c r="C185" s="16" t="s">
        <v>25</v>
      </c>
      <c r="D185" s="14">
        <f>D186+D189</f>
        <v>4165</v>
      </c>
      <c r="E185" s="14">
        <f>E186+E189</f>
        <v>4165</v>
      </c>
      <c r="F185" s="14"/>
      <c r="G185" s="14">
        <f>G186+G189</f>
        <v>2166.5</v>
      </c>
      <c r="H185" s="17"/>
      <c r="I185" s="18">
        <f>I186+I189</f>
        <v>0</v>
      </c>
      <c r="J185" s="18">
        <f>J186+J189</f>
        <v>0</v>
      </c>
      <c r="L185" s="40"/>
    </row>
    <row r="186" spans="1:12" s="15" customFormat="1" ht="12.75" hidden="1" customHeight="1" x14ac:dyDescent="0.2">
      <c r="A186" s="105"/>
      <c r="B186" s="105"/>
      <c r="C186" s="16" t="s">
        <v>9</v>
      </c>
      <c r="D186" s="14">
        <f>D187+D188</f>
        <v>4165</v>
      </c>
      <c r="E186" s="14">
        <f>E187+E188</f>
        <v>4165</v>
      </c>
      <c r="F186" s="14"/>
      <c r="G186" s="14">
        <f>G187+G188</f>
        <v>2166.5</v>
      </c>
      <c r="H186" s="17"/>
      <c r="I186" s="18"/>
      <c r="J186" s="18"/>
      <c r="L186" s="40"/>
    </row>
    <row r="187" spans="1:12" s="15" customFormat="1" ht="1.1499999999999999" hidden="1" customHeight="1" x14ac:dyDescent="0.2">
      <c r="A187" s="105"/>
      <c r="B187" s="105"/>
      <c r="C187" s="16" t="s">
        <v>45</v>
      </c>
      <c r="D187" s="14">
        <v>4165</v>
      </c>
      <c r="E187" s="14">
        <v>4165</v>
      </c>
      <c r="F187" s="14"/>
      <c r="G187" s="14">
        <v>2166.5</v>
      </c>
      <c r="H187" s="17"/>
      <c r="I187" s="18"/>
      <c r="J187" s="18">
        <v>2166.5</v>
      </c>
      <c r="L187" s="40"/>
    </row>
    <row r="188" spans="1:12" s="15" customFormat="1" ht="11.25" hidden="1" customHeight="1" x14ac:dyDescent="0.2">
      <c r="A188" s="105"/>
      <c r="B188" s="105"/>
      <c r="C188" s="16" t="s">
        <v>27</v>
      </c>
      <c r="D188" s="14"/>
      <c r="E188" s="14"/>
      <c r="F188" s="14"/>
      <c r="G188" s="14"/>
      <c r="H188" s="17"/>
      <c r="I188" s="18"/>
      <c r="J188" s="18"/>
      <c r="L188" s="40"/>
    </row>
    <row r="189" spans="1:12" s="15" customFormat="1" ht="15" hidden="1" customHeight="1" x14ac:dyDescent="0.2">
      <c r="A189" s="105"/>
      <c r="B189" s="105"/>
      <c r="C189" s="16" t="s">
        <v>10</v>
      </c>
      <c r="D189" s="14">
        <f>D190+D191</f>
        <v>0</v>
      </c>
      <c r="E189" s="14">
        <f>E190+E191</f>
        <v>0</v>
      </c>
      <c r="F189" s="14"/>
      <c r="G189" s="14">
        <f>G190+G191</f>
        <v>0</v>
      </c>
      <c r="H189" s="17"/>
      <c r="I189" s="18">
        <v>0</v>
      </c>
      <c r="J189" s="18">
        <v>0</v>
      </c>
      <c r="L189" s="40"/>
    </row>
    <row r="190" spans="1:12" s="15" customFormat="1" ht="0.6" customHeight="1" x14ac:dyDescent="0.2">
      <c r="A190" s="105"/>
      <c r="B190" s="105"/>
      <c r="C190" s="16" t="s">
        <v>45</v>
      </c>
      <c r="D190" s="14"/>
      <c r="E190" s="14"/>
      <c r="F190" s="14"/>
      <c r="G190" s="14"/>
      <c r="H190" s="17"/>
      <c r="I190" s="18"/>
      <c r="J190" s="18"/>
      <c r="L190" s="40"/>
    </row>
    <row r="191" spans="1:12" s="15" customFormat="1" ht="11.25" hidden="1" customHeight="1" x14ac:dyDescent="0.2">
      <c r="A191" s="105"/>
      <c r="B191" s="105"/>
      <c r="C191" s="16" t="s">
        <v>27</v>
      </c>
      <c r="D191" s="14"/>
      <c r="E191" s="14"/>
      <c r="F191" s="14"/>
      <c r="G191" s="14"/>
      <c r="H191" s="17"/>
      <c r="I191" s="18"/>
      <c r="J191" s="18"/>
      <c r="L191" s="40"/>
    </row>
    <row r="192" spans="1:12" s="15" customFormat="1" hidden="1" x14ac:dyDescent="0.2">
      <c r="A192" s="105"/>
      <c r="B192" s="105"/>
      <c r="C192" s="16" t="s">
        <v>45</v>
      </c>
      <c r="D192" s="14">
        <v>407927.6</v>
      </c>
      <c r="E192" s="14">
        <v>407927.6</v>
      </c>
      <c r="F192" s="14"/>
      <c r="G192" s="14">
        <v>59143.64</v>
      </c>
      <c r="H192" s="17"/>
      <c r="I192" s="18"/>
      <c r="J192" s="18">
        <v>59143.64</v>
      </c>
      <c r="L192" s="40"/>
    </row>
    <row r="193" spans="1:12" s="15" customFormat="1" ht="15.75" hidden="1" customHeight="1" x14ac:dyDescent="0.2">
      <c r="A193" s="105"/>
      <c r="B193" s="105"/>
      <c r="C193" s="16" t="s">
        <v>27</v>
      </c>
      <c r="D193" s="14"/>
      <c r="E193" s="14"/>
      <c r="F193" s="14"/>
      <c r="G193" s="14"/>
      <c r="H193" s="17"/>
      <c r="I193" s="18"/>
      <c r="J193" s="18"/>
      <c r="L193" s="40"/>
    </row>
    <row r="194" spans="1:12" s="15" customFormat="1" ht="15.75" customHeight="1" x14ac:dyDescent="0.2">
      <c r="A194" s="109" t="s">
        <v>36</v>
      </c>
      <c r="B194" s="109" t="s">
        <v>89</v>
      </c>
      <c r="C194" s="16" t="s">
        <v>25</v>
      </c>
      <c r="D194" s="14"/>
      <c r="E194" s="14"/>
      <c r="F194" s="14"/>
      <c r="G194" s="14"/>
      <c r="H194" s="17"/>
      <c r="I194" s="18">
        <f>I195+I196</f>
        <v>4481.6000000000004</v>
      </c>
      <c r="J194" s="18">
        <f>J195+J196</f>
        <v>4481.62</v>
      </c>
      <c r="L194" s="40"/>
    </row>
    <row r="195" spans="1:12" s="15" customFormat="1" ht="15.75" customHeight="1" x14ac:dyDescent="0.2">
      <c r="A195" s="110"/>
      <c r="B195" s="110"/>
      <c r="C195" s="16" t="s">
        <v>83</v>
      </c>
      <c r="D195" s="14"/>
      <c r="E195" s="14"/>
      <c r="F195" s="14"/>
      <c r="G195" s="14"/>
      <c r="H195" s="17"/>
      <c r="I195" s="18">
        <v>44.8</v>
      </c>
      <c r="J195" s="18">
        <v>44.82</v>
      </c>
      <c r="L195" s="40"/>
    </row>
    <row r="196" spans="1:12" s="15" customFormat="1" ht="15" customHeight="1" x14ac:dyDescent="0.2">
      <c r="A196" s="111"/>
      <c r="B196" s="111"/>
      <c r="C196" s="16" t="s">
        <v>10</v>
      </c>
      <c r="D196" s="14"/>
      <c r="E196" s="14"/>
      <c r="F196" s="14"/>
      <c r="G196" s="14"/>
      <c r="H196" s="17"/>
      <c r="I196" s="18">
        <v>4436.8</v>
      </c>
      <c r="J196" s="18">
        <v>4436.8</v>
      </c>
      <c r="L196" s="40"/>
    </row>
    <row r="197" spans="1:12" s="15" customFormat="1" ht="15.75" customHeight="1" x14ac:dyDescent="0.2">
      <c r="A197" s="109" t="s">
        <v>36</v>
      </c>
      <c r="B197" s="109" t="s">
        <v>98</v>
      </c>
      <c r="C197" s="16" t="s">
        <v>25</v>
      </c>
      <c r="D197" s="14"/>
      <c r="E197" s="14"/>
      <c r="F197" s="14"/>
      <c r="G197" s="14"/>
      <c r="H197" s="17"/>
      <c r="I197" s="18">
        <f>I198+I199</f>
        <v>9435.9</v>
      </c>
      <c r="J197" s="18">
        <f>J198+J199</f>
        <v>9435.91</v>
      </c>
      <c r="L197" s="40"/>
    </row>
    <row r="198" spans="1:12" s="15" customFormat="1" ht="15.75" customHeight="1" x14ac:dyDescent="0.2">
      <c r="A198" s="110"/>
      <c r="B198" s="110"/>
      <c r="C198" s="16" t="s">
        <v>83</v>
      </c>
      <c r="D198" s="14"/>
      <c r="E198" s="14"/>
      <c r="F198" s="14"/>
      <c r="G198" s="14"/>
      <c r="H198" s="17"/>
      <c r="I198" s="18">
        <v>270.60000000000002</v>
      </c>
      <c r="J198" s="18">
        <v>270.61</v>
      </c>
      <c r="L198" s="40"/>
    </row>
    <row r="199" spans="1:12" s="15" customFormat="1" ht="15.75" customHeight="1" x14ac:dyDescent="0.2">
      <c r="A199" s="111"/>
      <c r="B199" s="111"/>
      <c r="C199" s="16" t="s">
        <v>10</v>
      </c>
      <c r="D199" s="14"/>
      <c r="E199" s="14"/>
      <c r="F199" s="14"/>
      <c r="G199" s="14"/>
      <c r="H199" s="17"/>
      <c r="I199" s="18">
        <v>9165.2999999999993</v>
      </c>
      <c r="J199" s="18">
        <v>9165.2999999999993</v>
      </c>
      <c r="L199" s="40"/>
    </row>
    <row r="200" spans="1:12" ht="15.75" customHeight="1" x14ac:dyDescent="0.2">
      <c r="A200" s="101" t="s">
        <v>17</v>
      </c>
      <c r="B200" s="101" t="s">
        <v>34</v>
      </c>
      <c r="C200" s="10" t="s">
        <v>25</v>
      </c>
      <c r="D200" s="11" t="e">
        <f>D201+D202</f>
        <v>#REF!</v>
      </c>
      <c r="E200" s="11" t="e">
        <f>E201+E202</f>
        <v>#REF!</v>
      </c>
      <c r="F200" s="11">
        <f>F201+F202</f>
        <v>35105.800000000003</v>
      </c>
      <c r="G200" s="11" t="e">
        <f>G201+G202</f>
        <v>#REF!</v>
      </c>
      <c r="H200" s="12"/>
      <c r="I200" s="13">
        <f>I201+I202</f>
        <v>53545.200000000004</v>
      </c>
      <c r="J200" s="13">
        <f>J201+J202</f>
        <v>52082.130000000005</v>
      </c>
    </row>
    <row r="201" spans="1:12" ht="15.75" customHeight="1" x14ac:dyDescent="0.2">
      <c r="A201" s="101"/>
      <c r="B201" s="101"/>
      <c r="C201" s="10" t="s">
        <v>83</v>
      </c>
      <c r="D201" s="11" t="e">
        <f>#REF!+#REF!</f>
        <v>#REF!</v>
      </c>
      <c r="E201" s="11" t="e">
        <f>#REF!+#REF!</f>
        <v>#REF!</v>
      </c>
      <c r="F201" s="11">
        <v>35105.800000000003</v>
      </c>
      <c r="G201" s="11" t="e">
        <f>#REF!+#REF!</f>
        <v>#REF!</v>
      </c>
      <c r="H201" s="12"/>
      <c r="I201" s="13">
        <f>I204+I207</f>
        <v>53545.200000000004</v>
      </c>
      <c r="J201" s="13">
        <f>J204+J207</f>
        <v>52082.130000000005</v>
      </c>
    </row>
    <row r="202" spans="1:12" ht="14.25" customHeight="1" x14ac:dyDescent="0.2">
      <c r="A202" s="101"/>
      <c r="B202" s="101"/>
      <c r="C202" s="10" t="s">
        <v>10</v>
      </c>
      <c r="D202" s="11" t="e">
        <f>#REF!+#REF!</f>
        <v>#REF!</v>
      </c>
      <c r="E202" s="11" t="e">
        <f>#REF!+#REF!</f>
        <v>#REF!</v>
      </c>
      <c r="F202" s="11">
        <v>0</v>
      </c>
      <c r="G202" s="11" t="e">
        <f>#REF!+#REF!</f>
        <v>#REF!</v>
      </c>
      <c r="H202" s="12"/>
      <c r="I202" s="13">
        <f>I205+I208</f>
        <v>0</v>
      </c>
      <c r="J202" s="13">
        <f>J205+J208</f>
        <v>0</v>
      </c>
    </row>
    <row r="203" spans="1:12" s="15" customFormat="1" ht="15" customHeight="1" x14ac:dyDescent="0.2">
      <c r="A203" s="105" t="s">
        <v>36</v>
      </c>
      <c r="B203" s="105" t="s">
        <v>81</v>
      </c>
      <c r="C203" s="16" t="s">
        <v>25</v>
      </c>
      <c r="D203" s="14" t="e">
        <f>D204+D205</f>
        <v>#REF!</v>
      </c>
      <c r="E203" s="14" t="e">
        <f>E204+E205</f>
        <v>#REF!</v>
      </c>
      <c r="F203" s="14">
        <f>F204+F205</f>
        <v>35105.800000000003</v>
      </c>
      <c r="G203" s="14" t="e">
        <f>G204+G205</f>
        <v>#REF!</v>
      </c>
      <c r="H203" s="17"/>
      <c r="I203" s="18">
        <f>I204+I205</f>
        <v>53114.400000000001</v>
      </c>
      <c r="J203" s="18">
        <f>J204+J205</f>
        <v>51651.33</v>
      </c>
      <c r="L203" s="40"/>
    </row>
    <row r="204" spans="1:12" ht="16.5" customHeight="1" x14ac:dyDescent="0.2">
      <c r="A204" s="105"/>
      <c r="B204" s="105"/>
      <c r="C204" s="16" t="s">
        <v>83</v>
      </c>
      <c r="D204" s="14" t="e">
        <f>#REF!+#REF!</f>
        <v>#REF!</v>
      </c>
      <c r="E204" s="14" t="e">
        <f>#REF!+#REF!</f>
        <v>#REF!</v>
      </c>
      <c r="F204" s="14">
        <v>35105.800000000003</v>
      </c>
      <c r="G204" s="14" t="e">
        <f>#REF!+#REF!</f>
        <v>#REF!</v>
      </c>
      <c r="H204" s="17"/>
      <c r="I204" s="18">
        <v>53114.400000000001</v>
      </c>
      <c r="J204" s="18">
        <v>51651.33</v>
      </c>
    </row>
    <row r="205" spans="1:12" ht="15.75" customHeight="1" x14ac:dyDescent="0.2">
      <c r="A205" s="105"/>
      <c r="B205" s="105"/>
      <c r="C205" s="16" t="s">
        <v>10</v>
      </c>
      <c r="D205" s="14" t="e">
        <f>#REF!+#REF!</f>
        <v>#REF!</v>
      </c>
      <c r="E205" s="14" t="e">
        <f>#REF!+#REF!</f>
        <v>#REF!</v>
      </c>
      <c r="F205" s="14"/>
      <c r="G205" s="14" t="e">
        <f>#REF!+#REF!</f>
        <v>#REF!</v>
      </c>
      <c r="H205" s="17"/>
      <c r="I205" s="18">
        <v>0</v>
      </c>
      <c r="J205" s="18">
        <v>0</v>
      </c>
    </row>
    <row r="206" spans="1:12" ht="15" customHeight="1" x14ac:dyDescent="0.2">
      <c r="A206" s="105" t="s">
        <v>36</v>
      </c>
      <c r="B206" s="105" t="s">
        <v>69</v>
      </c>
      <c r="C206" s="16" t="s">
        <v>25</v>
      </c>
      <c r="D206" s="11"/>
      <c r="E206" s="11"/>
      <c r="F206" s="11"/>
      <c r="G206" s="11"/>
      <c r="H206" s="12"/>
      <c r="I206" s="18">
        <f>I207+I208</f>
        <v>430.8</v>
      </c>
      <c r="J206" s="18">
        <f>J207+J208</f>
        <v>430.8</v>
      </c>
    </row>
    <row r="207" spans="1:12" ht="19.5" customHeight="1" x14ac:dyDescent="0.2">
      <c r="A207" s="105"/>
      <c r="B207" s="105"/>
      <c r="C207" s="16" t="s">
        <v>83</v>
      </c>
      <c r="D207" s="11"/>
      <c r="E207" s="11"/>
      <c r="F207" s="11"/>
      <c r="G207" s="11"/>
      <c r="H207" s="12"/>
      <c r="I207" s="18">
        <v>430.8</v>
      </c>
      <c r="J207" s="18">
        <v>430.8</v>
      </c>
    </row>
    <row r="208" spans="1:12" ht="17.25" customHeight="1" x14ac:dyDescent="0.2">
      <c r="A208" s="105"/>
      <c r="B208" s="105"/>
      <c r="C208" s="16" t="s">
        <v>10</v>
      </c>
      <c r="D208" s="11"/>
      <c r="E208" s="11"/>
      <c r="F208" s="11"/>
      <c r="G208" s="11"/>
      <c r="H208" s="12"/>
      <c r="I208" s="18">
        <v>0</v>
      </c>
      <c r="J208" s="18">
        <v>0</v>
      </c>
    </row>
    <row r="209" spans="1:10" ht="9" customHeight="1" x14ac:dyDescent="0.2">
      <c r="A209" s="20"/>
      <c r="B209" s="21"/>
      <c r="C209" s="22"/>
      <c r="D209" s="23"/>
      <c r="E209" s="23"/>
      <c r="F209" s="23"/>
      <c r="G209" s="23"/>
    </row>
    <row r="210" spans="1:10" ht="17.25" hidden="1" customHeight="1" x14ac:dyDescent="0.25">
      <c r="A210" s="112" t="s">
        <v>86</v>
      </c>
      <c r="B210" s="112"/>
      <c r="C210" s="24"/>
      <c r="D210" s="25"/>
      <c r="E210" s="26"/>
      <c r="F210" s="25"/>
      <c r="G210" s="1"/>
      <c r="H210" s="2"/>
      <c r="I210" s="108" t="s">
        <v>87</v>
      </c>
      <c r="J210" s="108"/>
    </row>
    <row r="211" spans="1:10" ht="15.75" hidden="1" x14ac:dyDescent="0.25">
      <c r="A211" s="112"/>
      <c r="B211" s="112"/>
      <c r="C211" s="24"/>
      <c r="D211" s="25"/>
      <c r="E211" s="26"/>
      <c r="F211" s="25"/>
      <c r="G211" s="1"/>
      <c r="H211" s="2"/>
      <c r="I211" s="108"/>
      <c r="J211" s="108"/>
    </row>
    <row r="215" spans="1:10" x14ac:dyDescent="0.2">
      <c r="C215" s="3"/>
    </row>
    <row r="216" spans="1:10" x14ac:dyDescent="0.2">
      <c r="C216" s="3"/>
    </row>
    <row r="217" spans="1:10" x14ac:dyDescent="0.2">
      <c r="C217" s="3"/>
    </row>
    <row r="218" spans="1:10" x14ac:dyDescent="0.2">
      <c r="C218" s="3"/>
    </row>
    <row r="219" spans="1:10" x14ac:dyDescent="0.2">
      <c r="C219" s="3"/>
    </row>
    <row r="220" spans="1:10" x14ac:dyDescent="0.2">
      <c r="C220" s="3"/>
    </row>
    <row r="221" spans="1:10" x14ac:dyDescent="0.2">
      <c r="C221" s="3"/>
    </row>
  </sheetData>
  <mergeCells count="70">
    <mergeCell ref="A185:A191"/>
    <mergeCell ref="B185:B191"/>
    <mergeCell ref="A192:A193"/>
    <mergeCell ref="B192:B193"/>
    <mergeCell ref="I210:J211"/>
    <mergeCell ref="A194:A196"/>
    <mergeCell ref="B194:B196"/>
    <mergeCell ref="A200:A202"/>
    <mergeCell ref="B200:B202"/>
    <mergeCell ref="A197:A199"/>
    <mergeCell ref="B197:B199"/>
    <mergeCell ref="A203:A205"/>
    <mergeCell ref="B203:B205"/>
    <mergeCell ref="A206:A208"/>
    <mergeCell ref="B206:B208"/>
    <mergeCell ref="A210:B211"/>
    <mergeCell ref="A178:A184"/>
    <mergeCell ref="B178:B184"/>
    <mergeCell ref="A147:A151"/>
    <mergeCell ref="B147:B151"/>
    <mergeCell ref="A152:A158"/>
    <mergeCell ref="B152:B158"/>
    <mergeCell ref="A159:A165"/>
    <mergeCell ref="B159:B165"/>
    <mergeCell ref="B166:B172"/>
    <mergeCell ref="A173:A177"/>
    <mergeCell ref="B173:B177"/>
    <mergeCell ref="A128:A134"/>
    <mergeCell ref="B128:B134"/>
    <mergeCell ref="A135:A139"/>
    <mergeCell ref="B135:B139"/>
    <mergeCell ref="A140:A146"/>
    <mergeCell ref="B140:B146"/>
    <mergeCell ref="A107:A113"/>
    <mergeCell ref="B107:B113"/>
    <mergeCell ref="A114:A120"/>
    <mergeCell ref="B114:B120"/>
    <mergeCell ref="A121:A127"/>
    <mergeCell ref="B121:B127"/>
    <mergeCell ref="A72:A92"/>
    <mergeCell ref="B72:B92"/>
    <mergeCell ref="A93:A99"/>
    <mergeCell ref="B93:B99"/>
    <mergeCell ref="A100:A106"/>
    <mergeCell ref="B100:B106"/>
    <mergeCell ref="A56:A62"/>
    <mergeCell ref="B56:B62"/>
    <mergeCell ref="A63:A66"/>
    <mergeCell ref="B63:B66"/>
    <mergeCell ref="A67:A71"/>
    <mergeCell ref="B67:B71"/>
    <mergeCell ref="A25:A27"/>
    <mergeCell ref="B25:B27"/>
    <mergeCell ref="A41:A48"/>
    <mergeCell ref="B41:B48"/>
    <mergeCell ref="A49:A55"/>
    <mergeCell ref="B49:B55"/>
    <mergeCell ref="A9:A16"/>
    <mergeCell ref="B9:B16"/>
    <mergeCell ref="A17:A21"/>
    <mergeCell ref="B17:B21"/>
    <mergeCell ref="A22:A24"/>
    <mergeCell ref="B22:B24"/>
    <mergeCell ref="A2:J2"/>
    <mergeCell ref="A3:J3"/>
    <mergeCell ref="A6:A7"/>
    <mergeCell ref="B6:B7"/>
    <mergeCell ref="C6:C7"/>
    <mergeCell ref="D6:G6"/>
    <mergeCell ref="I6:J6"/>
  </mergeCells>
  <pageMargins left="0.70866141732283472" right="0.11811023622047245" top="0" bottom="0" header="0.31496062992125984" footer="0.31496062992125984"/>
  <pageSetup paperSize="9" scale="73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ф20 за 2023 год</vt:lpstr>
      <vt:lpstr>ф.21 за 2023 год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Lyaca</dc:creator>
  <dc:description>POI HSSF rep:2.40.0.53</dc:description>
  <cp:lastModifiedBy>Elizaveta</cp:lastModifiedBy>
  <cp:lastPrinted>2024-03-01T13:41:30Z</cp:lastPrinted>
  <dcterms:created xsi:type="dcterms:W3CDTF">2017-03-02T14:54:51Z</dcterms:created>
  <dcterms:modified xsi:type="dcterms:W3CDTF">2024-03-01T13:47:13Z</dcterms:modified>
</cp:coreProperties>
</file>